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Додаток 1" sheetId="1" r:id="rId1"/>
    <sheet name="Додаток 2" sheetId="2" r:id="rId2"/>
  </sheets>
  <definedNames>
    <definedName name="_Toc188262779" localSheetId="0">'Додаток 1'!$A$1</definedName>
    <definedName name="_Toc188262780" localSheetId="1">'Додаток 2'!$A$1</definedName>
    <definedName name="rozdil_2_3" localSheetId="0">'Додаток 1'!$A$11</definedName>
  </definedNames>
  <calcPr calcId="152511"/>
</workbook>
</file>

<file path=xl/calcChain.xml><?xml version="1.0" encoding="utf-8"?>
<calcChain xmlns="http://schemas.openxmlformats.org/spreadsheetml/2006/main">
  <c r="G123" i="2" l="1"/>
  <c r="J219" i="2" l="1"/>
  <c r="L224" i="2"/>
  <c r="L221" i="2"/>
  <c r="J224" i="2"/>
  <c r="J221" i="2"/>
  <c r="H224" i="2"/>
  <c r="H221" i="2"/>
  <c r="G122" i="2" l="1"/>
  <c r="J228" i="2" l="1"/>
  <c r="G121" i="2"/>
  <c r="G120" i="2"/>
  <c r="C116" i="2"/>
  <c r="C114" i="2"/>
  <c r="C113" i="2"/>
  <c r="L219" i="2" l="1"/>
  <c r="L228" i="2" s="1"/>
  <c r="G258" i="2"/>
  <c r="I257" i="2"/>
  <c r="F221" i="2"/>
  <c r="D221" i="2"/>
  <c r="H180" i="2"/>
  <c r="H181" i="2"/>
  <c r="H182" i="2"/>
  <c r="H183" i="2"/>
  <c r="H184" i="2"/>
  <c r="H179" i="2"/>
  <c r="H174" i="2"/>
  <c r="H175" i="2"/>
  <c r="H176" i="2"/>
  <c r="H177" i="2"/>
  <c r="H173" i="2"/>
  <c r="H170" i="2"/>
  <c r="H169" i="2"/>
  <c r="E180" i="2"/>
  <c r="E181" i="2"/>
  <c r="E182" i="2"/>
  <c r="E183" i="2"/>
  <c r="E184" i="2"/>
  <c r="E179" i="2"/>
  <c r="E174" i="2"/>
  <c r="E175" i="2"/>
  <c r="E176" i="2"/>
  <c r="E177" i="2"/>
  <c r="E173" i="2"/>
  <c r="E170" i="2"/>
  <c r="E169" i="2"/>
  <c r="I43" i="1" l="1"/>
  <c r="L257" i="2" l="1"/>
  <c r="F219" i="2" l="1"/>
  <c r="F228" i="2" s="1"/>
  <c r="F43" i="1" l="1"/>
  <c r="D303" i="2" l="1"/>
  <c r="F256" i="2"/>
  <c r="F258" i="2" s="1"/>
  <c r="D258" i="2"/>
  <c r="G269" i="2" l="1"/>
  <c r="I267" i="2"/>
  <c r="I269" i="2" s="1"/>
  <c r="D269" i="2"/>
  <c r="F267" i="2"/>
  <c r="F269" i="2" s="1"/>
  <c r="B218" i="2" l="1"/>
  <c r="D218" i="2" s="1"/>
  <c r="E218" i="2" s="1"/>
  <c r="F218" i="2" s="1"/>
  <c r="G218" i="2" s="1"/>
  <c r="H218" i="2" s="1"/>
  <c r="I218" i="2" s="1"/>
  <c r="J218" i="2" s="1"/>
  <c r="K218" i="2" s="1"/>
  <c r="L218" i="2" s="1"/>
  <c r="M218" i="2" s="1"/>
  <c r="E337" i="2" l="1"/>
  <c r="E333" i="2" s="1"/>
  <c r="C340" i="2"/>
  <c r="C339" i="2"/>
  <c r="C338" i="2"/>
  <c r="C336" i="2"/>
  <c r="C335" i="2"/>
  <c r="F326" i="2"/>
  <c r="I258" i="2" l="1"/>
  <c r="D219" i="2"/>
  <c r="H219" i="2" l="1"/>
  <c r="D228" i="2"/>
  <c r="G119" i="2" l="1"/>
  <c r="J258" i="2"/>
  <c r="L258" i="2"/>
  <c r="C332" i="2" l="1"/>
  <c r="D332" i="2" s="1"/>
  <c r="E332" i="2" s="1"/>
  <c r="F332" i="2" s="1"/>
  <c r="G332" i="2" s="1"/>
  <c r="H332" i="2" s="1"/>
  <c r="I332" i="2" s="1"/>
  <c r="C59" i="2"/>
  <c r="H228" i="2" l="1"/>
  <c r="E90" i="2" l="1"/>
  <c r="E91" i="2" s="1"/>
  <c r="C76" i="2"/>
  <c r="G42" i="2"/>
  <c r="G147" i="2" s="1"/>
  <c r="E50" i="1" l="1"/>
  <c r="F50" i="1" s="1"/>
  <c r="G50" i="1" s="1"/>
  <c r="H50" i="1" s="1"/>
  <c r="I50" i="1" s="1"/>
  <c r="D50" i="1"/>
  <c r="E41" i="1"/>
  <c r="F41" i="1" s="1"/>
  <c r="G41" i="1" s="1"/>
  <c r="H41" i="1" s="1"/>
  <c r="I41" i="1" s="1"/>
  <c r="D41" i="1"/>
  <c r="C311" i="2"/>
  <c r="D311" i="2" s="1"/>
  <c r="E311" i="2" s="1"/>
  <c r="F311" i="2" s="1"/>
  <c r="G311" i="2" s="1"/>
  <c r="H311" i="2" s="1"/>
  <c r="I311" i="2" s="1"/>
  <c r="J311" i="2" s="1"/>
  <c r="K311" i="2" s="1"/>
  <c r="L311" i="2" s="1"/>
  <c r="C289" i="2"/>
  <c r="D289" i="2" s="1"/>
  <c r="E289" i="2" s="1"/>
  <c r="F289" i="2" s="1"/>
  <c r="G289" i="2" s="1"/>
  <c r="H289" i="2" s="1"/>
  <c r="I289" i="2" s="1"/>
  <c r="J289" i="2" s="1"/>
  <c r="C275" i="2" l="1"/>
  <c r="D275" i="2" s="1"/>
  <c r="E275" i="2" s="1"/>
  <c r="F275" i="2" s="1"/>
  <c r="G275" i="2" s="1"/>
  <c r="H275" i="2" s="1"/>
  <c r="I275" i="2" s="1"/>
  <c r="J275" i="2" s="1"/>
  <c r="K275" i="2" s="1"/>
  <c r="L275" i="2" s="1"/>
  <c r="M275" i="2" s="1"/>
  <c r="N275" i="2" s="1"/>
  <c r="D266" i="2" l="1"/>
  <c r="E266" i="2" s="1"/>
  <c r="F266" i="2" s="1"/>
  <c r="G266" i="2" s="1"/>
  <c r="H266" i="2" s="1"/>
  <c r="I266" i="2" s="1"/>
  <c r="D25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195" i="2"/>
  <c r="F191" i="2"/>
  <c r="G191" i="2" s="1"/>
  <c r="H191" i="2" s="1"/>
  <c r="I191" i="2" s="1"/>
  <c r="J191" i="2" s="1"/>
  <c r="M173" i="2"/>
  <c r="M174" i="2"/>
  <c r="M175" i="2"/>
  <c r="M176" i="2"/>
  <c r="M177" i="2"/>
  <c r="M178" i="2"/>
  <c r="M179" i="2"/>
  <c r="M180" i="2"/>
  <c r="M181" i="2"/>
  <c r="M182" i="2"/>
  <c r="M183" i="2"/>
  <c r="M170" i="2"/>
  <c r="M171" i="2"/>
  <c r="M169" i="2"/>
  <c r="J170" i="2"/>
  <c r="J171" i="2"/>
  <c r="J173" i="2"/>
  <c r="J174" i="2"/>
  <c r="J175" i="2"/>
  <c r="J176" i="2"/>
  <c r="J177" i="2"/>
  <c r="J178" i="2"/>
  <c r="J179" i="2"/>
  <c r="J180" i="2"/>
  <c r="J181" i="2"/>
  <c r="J182" i="2"/>
  <c r="J183" i="2"/>
  <c r="J169" i="2"/>
  <c r="G170" i="2"/>
  <c r="G171" i="2"/>
  <c r="G173" i="2"/>
  <c r="G174" i="2"/>
  <c r="G175" i="2"/>
  <c r="G176" i="2"/>
  <c r="G177" i="2"/>
  <c r="G179" i="2"/>
  <c r="G180" i="2"/>
  <c r="G181" i="2"/>
  <c r="G182" i="2"/>
  <c r="G183" i="2"/>
  <c r="G169" i="2"/>
  <c r="F165" i="2"/>
  <c r="G165" i="2" s="1"/>
  <c r="H165" i="2" s="1"/>
  <c r="I165" i="2" s="1"/>
  <c r="J165" i="2" s="1"/>
  <c r="K165" i="2" s="1"/>
  <c r="L165" i="2" s="1"/>
  <c r="M165" i="2" s="1"/>
  <c r="E255" i="2" l="1"/>
  <c r="F255" i="2" s="1"/>
  <c r="G255" i="2" s="1"/>
  <c r="H255" i="2" s="1"/>
  <c r="I255" i="2" s="1"/>
  <c r="J255" i="2" s="1"/>
  <c r="K255" i="2" s="1"/>
  <c r="L255" i="2" s="1"/>
  <c r="B136" i="2"/>
  <c r="C136" i="2" s="1"/>
  <c r="D136" i="2" s="1"/>
  <c r="E136" i="2" s="1"/>
  <c r="F136" i="2" s="1"/>
  <c r="G136" i="2" s="1"/>
  <c r="H136" i="2" s="1"/>
  <c r="I136" i="2" s="1"/>
  <c r="J136" i="2" s="1"/>
  <c r="B110" i="2"/>
  <c r="C110" i="2" s="1"/>
  <c r="D110" i="2" s="1"/>
  <c r="E110" i="2" s="1"/>
  <c r="F110" i="2" s="1"/>
  <c r="G110" i="2" s="1"/>
  <c r="H110" i="2" s="1"/>
  <c r="I110" i="2" s="1"/>
  <c r="J110" i="2" s="1"/>
  <c r="B99" i="2"/>
  <c r="C99" i="2" s="1"/>
  <c r="D99" i="2" s="1"/>
  <c r="E99" i="2" s="1"/>
  <c r="F99" i="2" s="1"/>
  <c r="G99" i="2" s="1"/>
  <c r="H99" i="2" s="1"/>
  <c r="I99" i="2" s="1"/>
  <c r="J99" i="2" s="1"/>
  <c r="K99" i="2" s="1"/>
  <c r="L99" i="2" s="1"/>
  <c r="M99" i="2" s="1"/>
  <c r="N99" i="2" s="1"/>
  <c r="B74" i="2"/>
  <c r="C74" i="2" s="1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B58" i="2"/>
  <c r="C58" i="2" s="1"/>
  <c r="D58" i="2" s="1"/>
  <c r="E58" i="2" s="1"/>
  <c r="F58" i="2" s="1"/>
  <c r="G58" i="2" s="1"/>
  <c r="H58" i="2" s="1"/>
  <c r="I58" i="2" s="1"/>
  <c r="J58" i="2" s="1"/>
  <c r="C41" i="2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D293" i="2" l="1"/>
  <c r="D292" i="2"/>
  <c r="I228" i="2" l="1"/>
  <c r="C298" i="2"/>
  <c r="C294" i="2" s="1"/>
  <c r="G337" i="2" l="1"/>
  <c r="G333" i="2" s="1"/>
  <c r="G347" i="2" s="1"/>
  <c r="C325" i="2"/>
  <c r="G325" i="2" s="1"/>
  <c r="D127" i="2"/>
  <c r="E127" i="2" l="1"/>
  <c r="H127" i="2" s="1"/>
  <c r="I127" i="2" s="1"/>
  <c r="F337" i="2"/>
  <c r="F333" i="2" s="1"/>
  <c r="F347" i="2" s="1"/>
  <c r="E347" i="2"/>
  <c r="D346" i="2"/>
  <c r="M90" i="2"/>
  <c r="L90" i="2"/>
  <c r="C342" i="2"/>
  <c r="C343" i="2"/>
  <c r="C344" i="2"/>
  <c r="C345" i="2"/>
  <c r="C346" i="2"/>
  <c r="B334" i="2" l="1"/>
  <c r="B335" i="2"/>
  <c r="B336" i="2"/>
  <c r="B337" i="2"/>
  <c r="B338" i="2"/>
  <c r="B339" i="2"/>
  <c r="B340" i="2"/>
  <c r="B341" i="2"/>
  <c r="B342" i="2"/>
  <c r="B343" i="2"/>
  <c r="B344" i="2"/>
  <c r="B345" i="2"/>
  <c r="B346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11" i="2"/>
  <c r="B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124" i="2"/>
  <c r="A123" i="2"/>
  <c r="A333" i="2"/>
  <c r="F312" i="2"/>
  <c r="H314" i="2"/>
  <c r="H315" i="2"/>
  <c r="H317" i="2"/>
  <c r="H318" i="2"/>
  <c r="H319" i="2"/>
  <c r="H321" i="2"/>
  <c r="H322" i="2"/>
  <c r="H323" i="2"/>
  <c r="H324" i="2"/>
  <c r="D313" i="2"/>
  <c r="D317" i="2"/>
  <c r="D318" i="2"/>
  <c r="E318" i="2" s="1"/>
  <c r="D320" i="2"/>
  <c r="I320" i="2" s="1"/>
  <c r="J320" i="2" s="1"/>
  <c r="K320" i="2" s="1"/>
  <c r="C314" i="2"/>
  <c r="G314" i="2" s="1"/>
  <c r="C315" i="2"/>
  <c r="G315" i="2" s="1"/>
  <c r="C317" i="2"/>
  <c r="C318" i="2"/>
  <c r="C319" i="2"/>
  <c r="G319" i="2" s="1"/>
  <c r="C321" i="2"/>
  <c r="G321" i="2" s="1"/>
  <c r="C322" i="2"/>
  <c r="G322" i="2" s="1"/>
  <c r="C323" i="2"/>
  <c r="G323" i="2" s="1"/>
  <c r="C324" i="2"/>
  <c r="G324" i="2" s="1"/>
  <c r="I313" i="2" l="1"/>
  <c r="L315" i="2"/>
  <c r="G318" i="2"/>
  <c r="L322" i="2"/>
  <c r="L314" i="2"/>
  <c r="L323" i="2"/>
  <c r="L321" i="2"/>
  <c r="L318" i="2"/>
  <c r="L324" i="2"/>
  <c r="L319" i="2"/>
  <c r="E317" i="2"/>
  <c r="G317" i="2" s="1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12" i="2"/>
  <c r="A313" i="2"/>
  <c r="A314" i="2"/>
  <c r="A315" i="2"/>
  <c r="A316" i="2"/>
  <c r="A317" i="2"/>
  <c r="A318" i="2"/>
  <c r="A319" i="2"/>
  <c r="A320" i="2"/>
  <c r="A321" i="2"/>
  <c r="A322" i="2"/>
  <c r="A323" i="2"/>
  <c r="A325" i="2"/>
  <c r="A312" i="2"/>
  <c r="H297" i="2"/>
  <c r="H296" i="2"/>
  <c r="H295" i="2"/>
  <c r="G297" i="2"/>
  <c r="G296" i="2"/>
  <c r="G295" i="2"/>
  <c r="E294" i="2"/>
  <c r="F294" i="2"/>
  <c r="D295" i="2"/>
  <c r="D296" i="2"/>
  <c r="D297" i="2"/>
  <c r="D299" i="2"/>
  <c r="D300" i="2"/>
  <c r="D301" i="2"/>
  <c r="D302" i="2"/>
  <c r="C291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290" i="2"/>
  <c r="H126" i="2"/>
  <c r="H125" i="2" s="1"/>
  <c r="H157" i="2" s="1"/>
  <c r="H158" i="2" s="1"/>
  <c r="G125" i="2"/>
  <c r="D126" i="2"/>
  <c r="C119" i="2"/>
  <c r="L89" i="2"/>
  <c r="L93" i="2" s="1"/>
  <c r="K76" i="2"/>
  <c r="H313" i="2" s="1"/>
  <c r="K83" i="2"/>
  <c r="K79" i="2" s="1"/>
  <c r="G76" i="2"/>
  <c r="G83" i="2"/>
  <c r="G79" i="2" s="1"/>
  <c r="C316" i="2" s="1"/>
  <c r="D89" i="2"/>
  <c r="D291" i="2"/>
  <c r="C83" i="2"/>
  <c r="C79" i="2" s="1"/>
  <c r="C75" i="2" s="1"/>
  <c r="J127" i="2"/>
  <c r="J128" i="2"/>
  <c r="I126" i="2"/>
  <c r="I125" i="2" s="1"/>
  <c r="I129" i="2" s="1"/>
  <c r="J120" i="2"/>
  <c r="J121" i="2"/>
  <c r="J122" i="2"/>
  <c r="J124" i="2"/>
  <c r="E126" i="2"/>
  <c r="E125" i="2" s="1"/>
  <c r="E129" i="2" s="1"/>
  <c r="F128" i="2"/>
  <c r="F116" i="2"/>
  <c r="G116" i="2" s="1"/>
  <c r="F117" i="2"/>
  <c r="F118" i="2"/>
  <c r="G118" i="2" s="1"/>
  <c r="J118" i="2" s="1"/>
  <c r="F120" i="2"/>
  <c r="F121" i="2"/>
  <c r="F122" i="2"/>
  <c r="F124" i="2"/>
  <c r="N77" i="2"/>
  <c r="N78" i="2"/>
  <c r="N80" i="2"/>
  <c r="N81" i="2"/>
  <c r="N82" i="2"/>
  <c r="N84" i="2"/>
  <c r="N85" i="2"/>
  <c r="N86" i="2"/>
  <c r="N87" i="2"/>
  <c r="N88" i="2"/>
  <c r="J92" i="2"/>
  <c r="G89" i="2"/>
  <c r="J77" i="2"/>
  <c r="J78" i="2"/>
  <c r="J80" i="2"/>
  <c r="J81" i="2"/>
  <c r="J82" i="2"/>
  <c r="J84" i="2"/>
  <c r="J85" i="2"/>
  <c r="J86" i="2"/>
  <c r="J87" i="2"/>
  <c r="J88" i="2"/>
  <c r="C89" i="2"/>
  <c r="F91" i="2"/>
  <c r="F92" i="2"/>
  <c r="F86" i="2"/>
  <c r="F77" i="2"/>
  <c r="F78" i="2"/>
  <c r="F80" i="2"/>
  <c r="F81" i="2"/>
  <c r="F82" i="2"/>
  <c r="F84" i="2"/>
  <c r="F85" i="2"/>
  <c r="F87" i="2"/>
  <c r="F88" i="2"/>
  <c r="J123" i="2" l="1"/>
  <c r="F123" i="2"/>
  <c r="C115" i="2"/>
  <c r="J117" i="2"/>
  <c r="G117" i="2"/>
  <c r="G115" i="2" s="1"/>
  <c r="J115" i="2" s="1"/>
  <c r="J116" i="2"/>
  <c r="C112" i="2"/>
  <c r="F112" i="2" s="1"/>
  <c r="F113" i="2"/>
  <c r="G113" i="2" s="1"/>
  <c r="J313" i="2"/>
  <c r="L313" i="2" s="1"/>
  <c r="C334" i="2"/>
  <c r="C290" i="2"/>
  <c r="H294" i="2"/>
  <c r="H290" i="2" s="1"/>
  <c r="H304" i="2" s="1"/>
  <c r="E290" i="2"/>
  <c r="E304" i="2" s="1"/>
  <c r="D290" i="2"/>
  <c r="D304" i="2" s="1"/>
  <c r="G75" i="2"/>
  <c r="C312" i="2" s="1"/>
  <c r="C337" i="2"/>
  <c r="C341" i="2"/>
  <c r="J301" i="2"/>
  <c r="D344" i="2"/>
  <c r="J299" i="2"/>
  <c r="D342" i="2"/>
  <c r="J297" i="2"/>
  <c r="D340" i="2"/>
  <c r="J295" i="2"/>
  <c r="D338" i="2"/>
  <c r="J293" i="2"/>
  <c r="D336" i="2"/>
  <c r="J291" i="2"/>
  <c r="D334" i="2"/>
  <c r="J302" i="2"/>
  <c r="D345" i="2"/>
  <c r="J300" i="2"/>
  <c r="D343" i="2"/>
  <c r="D298" i="2"/>
  <c r="J296" i="2"/>
  <c r="D339" i="2"/>
  <c r="J292" i="2"/>
  <c r="D335" i="2"/>
  <c r="F115" i="2"/>
  <c r="J76" i="2"/>
  <c r="C313" i="2"/>
  <c r="F290" i="2"/>
  <c r="D316" i="2"/>
  <c r="D326" i="2" s="1"/>
  <c r="C320" i="2"/>
  <c r="G320" i="2" s="1"/>
  <c r="K75" i="2"/>
  <c r="H312" i="2" s="1"/>
  <c r="H320" i="2"/>
  <c r="L320" i="2" s="1"/>
  <c r="G294" i="2"/>
  <c r="G290" i="2" s="1"/>
  <c r="G304" i="2" s="1"/>
  <c r="L317" i="2"/>
  <c r="J83" i="2"/>
  <c r="J119" i="2"/>
  <c r="L147" i="2"/>
  <c r="L148" i="2" s="1"/>
  <c r="L184" i="2" s="1"/>
  <c r="F127" i="2"/>
  <c r="E157" i="2"/>
  <c r="E158" i="2" s="1"/>
  <c r="I157" i="2"/>
  <c r="I158" i="2" s="1"/>
  <c r="I210" i="2" s="1"/>
  <c r="D93" i="2"/>
  <c r="D147" i="2"/>
  <c r="D148" i="2" s="1"/>
  <c r="F184" i="2" s="1"/>
  <c r="F83" i="2"/>
  <c r="F76" i="2"/>
  <c r="F119" i="2"/>
  <c r="J126" i="2"/>
  <c r="F126" i="2"/>
  <c r="D125" i="2"/>
  <c r="F125" i="2" s="1"/>
  <c r="N76" i="2"/>
  <c r="N83" i="2"/>
  <c r="M89" i="2"/>
  <c r="N91" i="2"/>
  <c r="H129" i="2"/>
  <c r="J125" i="2"/>
  <c r="E89" i="2"/>
  <c r="N92" i="2"/>
  <c r="F89" i="2"/>
  <c r="F90" i="2"/>
  <c r="C111" i="2" l="1"/>
  <c r="C129" i="2" s="1"/>
  <c r="J113" i="2"/>
  <c r="F114" i="2"/>
  <c r="G114" i="2" s="1"/>
  <c r="G313" i="2"/>
  <c r="C326" i="2"/>
  <c r="C304" i="2"/>
  <c r="C333" i="2"/>
  <c r="K313" i="2"/>
  <c r="J290" i="2"/>
  <c r="J304" i="2" s="1"/>
  <c r="D294" i="2"/>
  <c r="J294" i="2" s="1"/>
  <c r="C93" i="2"/>
  <c r="F93" i="2" s="1"/>
  <c r="F79" i="2"/>
  <c r="J298" i="2"/>
  <c r="D341" i="2"/>
  <c r="N75" i="2"/>
  <c r="N79" i="2"/>
  <c r="H316" i="2"/>
  <c r="H326" i="2" s="1"/>
  <c r="J79" i="2"/>
  <c r="F304" i="2"/>
  <c r="D312" i="2"/>
  <c r="E316" i="2"/>
  <c r="D129" i="2"/>
  <c r="D157" i="2"/>
  <c r="D158" i="2" s="1"/>
  <c r="F210" i="2" s="1"/>
  <c r="E93" i="2"/>
  <c r="E147" i="2"/>
  <c r="E148" i="2" s="1"/>
  <c r="M93" i="2"/>
  <c r="M147" i="2"/>
  <c r="M148" i="2" s="1"/>
  <c r="F75" i="2"/>
  <c r="C147" i="2"/>
  <c r="F147" i="2" s="1"/>
  <c r="K93" i="2"/>
  <c r="N93" i="2" s="1"/>
  <c r="K147" i="2"/>
  <c r="N90" i="2"/>
  <c r="G112" i="2" l="1"/>
  <c r="E312" i="2"/>
  <c r="E326" i="2"/>
  <c r="D337" i="2"/>
  <c r="D333" i="2"/>
  <c r="D347" i="2" s="1"/>
  <c r="C347" i="2"/>
  <c r="F129" i="2"/>
  <c r="F111" i="2"/>
  <c r="C157" i="2"/>
  <c r="F157" i="2" s="1"/>
  <c r="G148" i="2"/>
  <c r="G93" i="2"/>
  <c r="J75" i="2"/>
  <c r="I316" i="2"/>
  <c r="I312" i="2"/>
  <c r="G316" i="2"/>
  <c r="G326" i="2" s="1"/>
  <c r="K148" i="2"/>
  <c r="K184" i="2" s="1"/>
  <c r="N147" i="2"/>
  <c r="C148" i="2"/>
  <c r="G184" i="2" s="1"/>
  <c r="N89" i="2"/>
  <c r="I52" i="1"/>
  <c r="H64" i="2" s="1"/>
  <c r="G52" i="1"/>
  <c r="E52" i="1"/>
  <c r="E47" i="2" s="1"/>
  <c r="H52" i="1"/>
  <c r="D64" i="2" s="1"/>
  <c r="J112" i="2" l="1"/>
  <c r="G111" i="2"/>
  <c r="J111" i="2" s="1"/>
  <c r="J114" i="2"/>
  <c r="M184" i="2"/>
  <c r="J316" i="2"/>
  <c r="L316" i="2" s="1"/>
  <c r="L326" i="2" s="1"/>
  <c r="I326" i="2"/>
  <c r="F148" i="2"/>
  <c r="N148" i="2"/>
  <c r="C158" i="2"/>
  <c r="E210" i="2" s="1"/>
  <c r="J312" i="2"/>
  <c r="G312" i="2"/>
  <c r="F47" i="2"/>
  <c r="E51" i="2"/>
  <c r="D51" i="2"/>
  <c r="H66" i="2"/>
  <c r="I64" i="2"/>
  <c r="D66" i="2"/>
  <c r="E64" i="2"/>
  <c r="L51" i="2"/>
  <c r="N47" i="2"/>
  <c r="M47" i="2"/>
  <c r="M51" i="2" s="1"/>
  <c r="G129" i="2" l="1"/>
  <c r="J129" i="2" s="1"/>
  <c r="G157" i="2"/>
  <c r="G158" i="2" s="1"/>
  <c r="K316" i="2"/>
  <c r="K326" i="2" s="1"/>
  <c r="J326" i="2"/>
  <c r="F158" i="2"/>
  <c r="G210" i="2"/>
  <c r="K312" i="2"/>
  <c r="L312" i="2"/>
  <c r="H43" i="1"/>
  <c r="G59" i="2"/>
  <c r="G43" i="1"/>
  <c r="H90" i="2"/>
  <c r="H91" i="2" s="1"/>
  <c r="F52" i="1"/>
  <c r="F64" i="2"/>
  <c r="E66" i="2"/>
  <c r="J64" i="2"/>
  <c r="I66" i="2"/>
  <c r="J157" i="2" l="1"/>
  <c r="H210" i="2"/>
  <c r="J158" i="2"/>
  <c r="I91" i="2"/>
  <c r="J91" i="2"/>
  <c r="H89" i="2"/>
  <c r="H147" i="2" s="1"/>
  <c r="I90" i="2"/>
  <c r="J90" i="2"/>
  <c r="E43" i="1"/>
  <c r="I47" i="2"/>
  <c r="H51" i="2"/>
  <c r="N42" i="2"/>
  <c r="K51" i="2"/>
  <c r="N51" i="2" s="1"/>
  <c r="J59" i="2"/>
  <c r="G66" i="2"/>
  <c r="J66" i="2" s="1"/>
  <c r="C66" i="2"/>
  <c r="F66" i="2" s="1"/>
  <c r="F59" i="2"/>
  <c r="J210" i="2" l="1"/>
  <c r="H148" i="2"/>
  <c r="J147" i="2"/>
  <c r="F42" i="2"/>
  <c r="C51" i="2"/>
  <c r="F51" i="2" s="1"/>
  <c r="I89" i="2"/>
  <c r="J89" i="2"/>
  <c r="H93" i="2"/>
  <c r="J93" i="2" s="1"/>
  <c r="I51" i="2"/>
  <c r="J47" i="2"/>
  <c r="J42" i="2"/>
  <c r="G51" i="2"/>
  <c r="J51" i="2" s="1"/>
  <c r="J148" i="2" l="1"/>
  <c r="I184" i="2"/>
  <c r="J184" i="2" s="1"/>
  <c r="I93" i="2"/>
  <c r="I147" i="2"/>
  <c r="I148" i="2" s="1"/>
</calcChain>
</file>

<file path=xl/sharedStrings.xml><?xml version="1.0" encoding="utf-8"?>
<sst xmlns="http://schemas.openxmlformats.org/spreadsheetml/2006/main" count="744" uniqueCount="244">
  <si>
    <t>Найменування</t>
  </si>
  <si>
    <t>(звіт)</t>
  </si>
  <si>
    <t>(проект)</t>
  </si>
  <si>
    <t>(прогноз)</t>
  </si>
  <si>
    <t>…</t>
  </si>
  <si>
    <t>ВСЬОГО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</si>
  <si>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</si>
  <si>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</si>
  <si>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</si>
  <si>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</si>
  <si>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</si>
  <si>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</si>
  <si>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</si>
  <si>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</si>
  <si>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</si>
  <si>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</si>
  <si>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</si>
  <si>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</si>
  <si>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</si>
  <si>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Надходження із загального фонду бюджету</t>
  </si>
  <si>
    <t>Х</t>
  </si>
  <si>
    <t>Власні надходження бюджетних установ</t>
  </si>
  <si>
    <t>Інші надходження спеціального фонду</t>
  </si>
  <si>
    <t>Запозичення</t>
  </si>
  <si>
    <t>Кошти, що передаються із загального фонду до спеціального фонду (бюджету розвитку)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</si>
  <si>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</si>
  <si>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</si>
  <si>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</si>
  <si>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</si>
  <si>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</si>
  <si>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</si>
  <si>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</si>
  <si>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</si>
  <si>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</si>
  <si>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</si>
  <si>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</si>
  <si>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</si>
  <si>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</si>
  <si>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9. Структура видатків на оплату праці</t>
  </si>
  <si>
    <t>спеціальний</t>
  </si>
  <si>
    <t>в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</si>
  <si>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</si>
  <si>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</si>
  <si>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</si>
  <si>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</si>
  <si>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</si>
  <si>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</si>
  <si>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</si>
  <si>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</si>
  <si>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</si>
  <si>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</si>
  <si>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</si>
  <si>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</si>
  <si>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</si>
  <si>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</si>
  <si>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</si>
  <si>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</si>
  <si>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</si>
  <si>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</si>
  <si>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</si>
  <si>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</si>
  <si>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</si>
  <si>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</si>
  <si>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Оплата праці</t>
  </si>
  <si>
    <t>Нарахування на заробітну плату</t>
  </si>
  <si>
    <t>Використання товарів і послуг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</si>
  <si>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</si>
  <si>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</si>
  <si>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</si>
  <si>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</si>
  <si>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</si>
  <si>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</si>
  <si>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</si>
  <si>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</si>
  <si>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</si>
  <si>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</si>
  <si>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</si>
  <si>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Капітальний ремонт інших об'єктів</t>
  </si>
  <si>
    <t>затверджено</t>
  </si>
  <si>
    <t>Інші поточні видатки</t>
  </si>
  <si>
    <t xml:space="preserve"> Директор департаменту</t>
  </si>
  <si>
    <t>Головний бухгалтр</t>
  </si>
  <si>
    <t>Н.І. Кочеткова</t>
  </si>
  <si>
    <t>Здійснення департаментом міського господарства  наданих законодавством повноважень у міському господарстві</t>
  </si>
  <si>
    <t>завдання</t>
  </si>
  <si>
    <t>кількість штатних одиниць, з них:</t>
  </si>
  <si>
    <t>Посадові особи</t>
  </si>
  <si>
    <t>Інший персонал</t>
  </si>
  <si>
    <t>од.</t>
  </si>
  <si>
    <t>штатний розпис</t>
  </si>
  <si>
    <t>кількість отриманих листів, зверенень, заяв, скарг</t>
  </si>
  <si>
    <t>кількість прийнятих актів органів місцевого самоврядування за поданням департаменту, в тому числі:</t>
  </si>
  <si>
    <t>рішення міської ради</t>
  </si>
  <si>
    <t>рішення виконавчого комітету</t>
  </si>
  <si>
    <t>розпорядження міського голови</t>
  </si>
  <si>
    <t>дані електронного документообігу Docs Vision</t>
  </si>
  <si>
    <t>кількість опрацьованих  листів, зверенень, заяв, скарг на одного працівника (посадову особу)</t>
  </si>
  <si>
    <t>розрахунковий показник</t>
  </si>
  <si>
    <t>кількість прийнятих актів органів  місцевого самоврядування за поданням департаменту,  на одного працівника (посадову особу), в тому числі:</t>
  </si>
  <si>
    <t>витрати на утримання однієї штатної одиниці</t>
  </si>
  <si>
    <t>Головний бухгалтер</t>
  </si>
  <si>
    <t>Витрати майбутних періодів по підписки переодичних видань</t>
  </si>
  <si>
    <t>журнал реєстрації</t>
  </si>
  <si>
    <t>2020 рік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</si>
  <si>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</si>
  <si>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</si>
  <si>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Повернення кредитів до бюджету</t>
  </si>
  <si>
    <t>Код Економічної класифікації видатків бюджету</t>
  </si>
  <si>
    <t>N з/п</t>
  </si>
  <si>
    <t>( грн)</t>
  </si>
  <si>
    <t>N
з/п</t>
  </si>
  <si>
    <t>разом
(5 + 6)</t>
  </si>
  <si>
    <t>разом (8+9)</t>
  </si>
  <si>
    <t>разом (11+12)</t>
  </si>
  <si>
    <t>разом (5+6)</t>
  </si>
  <si>
    <t>в т. ч. матеріальна допомога, що носить обов'язковий характер</t>
  </si>
  <si>
    <t>Премії</t>
  </si>
  <si>
    <t>Всього фонд оплати праці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</si>
  <si>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</si>
  <si>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</si>
  <si>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</si>
  <si>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</si>
  <si>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</si>
  <si>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</si>
  <si>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</si>
  <si>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</si>
  <si>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</si>
  <si>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</si>
  <si>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</si>
  <si>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</si>
  <si>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</si>
  <si>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_____________________</t>
  </si>
  <si>
    <t>____________________</t>
  </si>
  <si>
    <t>( грн.)</t>
  </si>
  <si>
    <t>Код Функціональної класифікації видатків та кредитування бюджету</t>
  </si>
  <si>
    <t>2021 рік</t>
  </si>
  <si>
    <t>0111</t>
  </si>
  <si>
    <t>1</t>
  </si>
  <si>
    <t xml:space="preserve"> Обов’язкові виплати -всього</t>
  </si>
  <si>
    <t xml:space="preserve"> Стимулюючі доплати та надбавки</t>
  </si>
  <si>
    <t xml:space="preserve"> Матеріальна допомога необов'язкового характера</t>
  </si>
  <si>
    <t>Програма висвітлення діяльності Вінницької міської ради, її виконавчих органів, фінансової підтримки (дотації) комунальним підприємствам засобів масової інформації у 2017-2020 рр.</t>
  </si>
  <si>
    <t>Рішення міської ради від 24.06.2016р. №306, зі змінами</t>
  </si>
  <si>
    <t>Залишки коштів на рахунках на початок періоду</t>
  </si>
  <si>
    <t xml:space="preserve">Залишки коштів на рахунках на кінець періоду </t>
  </si>
  <si>
    <t xml:space="preserve">2022 рік </t>
  </si>
  <si>
    <t>2022 рік</t>
  </si>
  <si>
    <t>В. Ю. Місецький</t>
  </si>
  <si>
    <t>грн.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</si>
  <si>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</si>
  <si>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Код Економічної класифікації видатків бюджету / код класифікації кредитування бюджету</t>
  </si>
  <si>
    <t>Код класифікації кредитування бюджету</t>
  </si>
  <si>
    <t>(код ЄДРПОУ)</t>
  </si>
  <si>
    <t>03363988</t>
  </si>
  <si>
    <r>
      <t>c.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програми.</t>
    </r>
  </si>
  <si>
    <t>b. завдання бюджетної програми - Здійснення департаментом міського господарства  наданих законодавством повноважень у міському господарстві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</si>
  <si>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</si>
  <si>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</si>
  <si>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</si>
  <si>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0160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</si>
  <si>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</si>
  <si>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</si>
  <si>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</si>
  <si>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02536000000</t>
  </si>
  <si>
    <t>2023 рік (прогноз)</t>
  </si>
  <si>
    <t>6.Витрати за кодами Економічної класифікації видатків / класифікації кредитування бюджету^</t>
  </si>
  <si>
    <t>7. Витрати за напрямами використання бюджетних коштів</t>
  </si>
  <si>
    <t xml:space="preserve">2023 рік </t>
  </si>
  <si>
    <t>11.Місцеві/регіональні програми, які виконуються в межах бюджетної програми</t>
  </si>
  <si>
    <t>Кредиторська заборгованість на 01.01.2020</t>
  </si>
  <si>
    <t>очікуваний обсяг взяття поточних зобов'язань
(8 - 10)</t>
  </si>
  <si>
    <t>Дебіторська заборгованість на 01.01.2020</t>
  </si>
  <si>
    <t>Видатки виділені у відповідних роках дали можливість своєчасно провести  розрахунки із працівниками, розрахуватись за спожиту електроенергію, використану воду та інші спожиті послуги, що були у минулому, звітному та будуть у наступних звітних періодах. Це стимулювало працівників до виконання обов'язків покладених на департамент у відповідності до Положення по департаменту.</t>
  </si>
  <si>
    <t>2023 рік</t>
  </si>
  <si>
    <t>Додаток №2</t>
  </si>
  <si>
    <t>(найменування головного розпорядника коштів бюджету)                                                             (код Типової відомчої класифікації видатків та кредитування місцевих бюджетів)</t>
  </si>
  <si>
    <t>(найменування відповідального виконавця )                                                                                                        (код Типової відомчої класифікації видатків та кредитування місцевих бюджетів)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</si>
  <si>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</si>
  <si>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</si>
  <si>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</si>
  <si>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Програма висвітлення діяльності Вінницької міської ради, її виконавчих органів, фінансової підтримки (дотації) комунальним підприємствам засобів масової інформації на 2021-2025 рр.</t>
  </si>
  <si>
    <t>Рішення міської ради від 26.06.2020р. №2303, зі змінами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</si>
  <si>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</t>
  </si>
  <si>
    <t>Бюджетний запит на 2022 – 2024 роки індивідуальний, Форма 2022-2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</si>
  <si>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2022 - 2024 роки </t>
    </r>
  </si>
  <si>
    <r>
      <t>a.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керівництво і управління в сфері міського господарства, 2022-2024;</t>
    </r>
  </si>
  <si>
    <r>
      <t>а. </t>
    </r>
    <r>
      <rPr>
        <b/>
        <sz val="10"/>
        <color theme="1"/>
        <rFont val="Times New Roman"/>
        <family val="1"/>
        <charset val="204"/>
      </rPr>
      <t>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2020 - 2022 роках</t>
    </r>
  </si>
  <si>
    <t>2020 рік (звіт)</t>
  </si>
  <si>
    <t>2021 рік (затверджено)</t>
  </si>
  <si>
    <t>2022 рік (проект)</t>
  </si>
  <si>
    <r>
      <t>b.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2023 - 2024 роках</t>
    </r>
  </si>
  <si>
    <t>2024 рік (прогноз)</t>
  </si>
  <si>
    <t>1) видатки за кодами Економічної класифікації видатків бюджету у 2020- 2022 роках</t>
  </si>
  <si>
    <t>2) надання кредитів за кодами Класифікації кредитування бюджету у 2020 - 2022 роках</t>
  </si>
  <si>
    <t>3)видатки за кодами економічної класифікації видатків бюджету у 2023 - 2024 роках</t>
  </si>
  <si>
    <t>4) надання кредитів за кодами Класифікації кредитування бюджету у 2023, - 2024 роках</t>
  </si>
  <si>
    <t>1) витрати за напрямами використання бюджетних коштів у 2020 - 2022 роках</t>
  </si>
  <si>
    <t>2020рік (звіт)</t>
  </si>
  <si>
    <t>2) витрати за напрямами використання бюджетних коштів у 2023 - 2024 роках</t>
  </si>
  <si>
    <t>1) результативні показники бюджетної програми у 2020 - 2022 роках</t>
  </si>
  <si>
    <t>2) результативні показники бюджетної програми у 2023 - 2024 роках</t>
  </si>
  <si>
    <t>2021 рік (план)</t>
  </si>
  <si>
    <t xml:space="preserve">2024 рік </t>
  </si>
  <si>
    <t>1) місцеві/регіональні програми, які виконуються в межах бюджетної програми у 2020 - 2022 роках</t>
  </si>
  <si>
    <t>2) місцеві/регіональні програми, які виконуються в межах бюджетної програми у 2023 - 2024 роках</t>
  </si>
  <si>
    <t>12. Об'єкти,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</si>
  <si>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2021 році, обґрунтування необхідності передбачення витрат на 2022 - 2024 роки.</t>
  </si>
  <si>
    <t>14. Бюджетні зобов’язання у 2020 - 2022 роках</t>
  </si>
  <si>
    <t>1) кредиторська заборгованість бюджету у 2020 (звітному) році</t>
  </si>
  <si>
    <t>Кредиторська заборгованість на 01.01.2021</t>
  </si>
  <si>
    <t xml:space="preserve">2) кредиторська заборгованість бюджету Вінницької міської об'єднаної територіальної громади у 2021 - 2022 (поточному та плановому) роках </t>
  </si>
  <si>
    <t>кредиторська заборгованість на 01.01.2021</t>
  </si>
  <si>
    <t>можлива кредиторська заборгованість на 01.01.2022
(4 - 5 - 6)</t>
  </si>
  <si>
    <t xml:space="preserve">3) дебіторська заборгованість у 2020 - 2022 (звітному та поточному) роках:                                                                               </t>
  </si>
  <si>
    <t>Дебіторська заборгованість на 01.01.2021</t>
  </si>
  <si>
    <t>Очікувана 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</si>
  <si>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</si>
  <si>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2022 рік та на 2023 - 2023 роки за рахунок надходжень до спеціального фонду, аналіз результатів, досягнутих унаслідок використання коштів спеціального фонду бюджету у 2020 році, та очікувані результати у 2021 році.</t>
  </si>
  <si>
    <t>Директор  департаменту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</si>
  <si>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</si>
  <si>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</si>
  <si>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</si>
  <si>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</si>
  <si>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2020 рік</t>
  </si>
  <si>
    <t xml:space="preserve">         2021 рік </t>
  </si>
  <si>
    <t>2022рік</t>
  </si>
  <si>
    <t>2024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</si>
  <si>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</si>
  <si>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</si>
  <si>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В.Ю. Місецький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</si>
  <si>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</si>
  <si>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</si>
  <si>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</si>
  <si>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Станом на 01.01.2021р. Кт заборгованості не очікується , а Дт заборгованість в сумі 8 000 ( очікувана ) грн.- це витрати майбутних періодів по передплаті періодичних видань на  1 півріччя 2022 року.</t>
  </si>
  <si>
    <t xml:space="preserve">Видатки спеціального фонду у 2020- 2021 році не виділялись </t>
  </si>
  <si>
    <t xml:space="preserve"> Керівництво і управління у відповідній сфері у містах (місті Києві), селищах, селах,  територіальних громадах 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</si>
  <si>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1.Здійснення виконання на території Вінницької міської   територіальної громади  повноважень виконавчих органів міської ради в сфері розвитку та реформування житлово-комунального господарства, енергетики, транспорту, зв'язку</t>
    </r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</si>
  <si>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  територіальної громади  повноважень виконавчих органів міської ради в сфері розвитку та реформування житлово-комунального господарства, енергетики, транспорту, зв'язку</t>
    </r>
  </si>
  <si>
    <t>Департамент міського господарства  Керівництво і управління у відповідній сфері у містах (місті Києві), селищах, селах,  територіальних громадах</t>
  </si>
  <si>
    <t>1310160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</si>
  <si>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</si>
  <si>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(1) (3)  </t>
  </si>
  <si>
    <r>
      <t xml:space="preserve">2.     Департамент міського господарства  Вінницької міської ради___________________________ </t>
    </r>
    <r>
      <rPr>
        <sz val="12"/>
        <color theme="1"/>
        <rFont val="Times New Roman"/>
        <family val="1"/>
        <charset val="204"/>
      </rPr>
      <t>(_1_) (_3_) (_1_)</t>
    </r>
  </si>
  <si>
    <t xml:space="preserve"> Бюджетний Кодекс України, Закон України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«Про місцеве самоврядування в Україні»;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", зі змінами;                                                                                                                                                                                Наказ МФУ від 01.10.2010р. №1147 «Типовий перелік бюджетних програм та результативних показників їх виконання для місцевих бюджетів у галузі «Державне управління» (зі змінами);                                                                                                                                                                                 Наказ МФУ  від 17.07.2015р.№648 "Про затвердження типових форм бюджетних запитів для формування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Рішення міської ради  "Про  бюджет Вінницької міської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МФУ від 26.08.14 № 836 "Про деякі питання запровадження програмно-цільового методу складання та виконання місцевих бюджетів" зі змінами;                                                                                                                                                                                  Програма висвітлення діяльності Вінницької  міської ради, її виконавчих органів, фінансової підтримки (дотації) комунальним підприємствам засобів масової інформації у 2021-2025 рр.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</si>
</sst>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inden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7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17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8" fillId="0" borderId="5" xfId="0" applyFont="1" applyBorder="1"/>
    <xf numFmtId="0" fontId="20" fillId="3" borderId="2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9" fillId="0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1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20" fillId="3" borderId="25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justify" vertical="top" wrapText="1"/>
    </xf>
    <xf numFmtId="0" fontId="20" fillId="0" borderId="5" xfId="0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5" fillId="2" borderId="19" xfId="0" applyFont="1" applyFill="1" applyBorder="1" applyAlignment="1">
      <alignment horizontal="left" vertical="center" wrapText="1"/>
    </xf>
    <xf numFmtId="0" fontId="24" fillId="3" borderId="0" xfId="0" applyFont="1" applyFill="1"/>
    <xf numFmtId="0" fontId="5" fillId="3" borderId="21" xfId="0" applyFont="1" applyFill="1" applyBorder="1" applyAlignment="1">
      <alignment horizontal="center" vertical="center" wrapText="1"/>
    </xf>
    <xf numFmtId="0" fontId="23" fillId="4" borderId="0" xfId="0" applyFont="1" applyFill="1"/>
    <xf numFmtId="0" fontId="0" fillId="4" borderId="0" xfId="0" applyFill="1"/>
    <xf numFmtId="0" fontId="26" fillId="0" borderId="0" xfId="0" applyFont="1"/>
    <xf numFmtId="0" fontId="27" fillId="0" borderId="0" xfId="0" applyFont="1"/>
    <xf numFmtId="0" fontId="19" fillId="0" borderId="26" xfId="0" applyFont="1" applyBorder="1" applyAlignment="1">
      <alignment vertical="top" wrapText="1"/>
    </xf>
    <xf numFmtId="0" fontId="30" fillId="0" borderId="26" xfId="0" applyFont="1" applyBorder="1" applyAlignment="1">
      <alignment vertical="top" wrapText="1"/>
    </xf>
    <xf numFmtId="0" fontId="29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3" fillId="0" borderId="0" xfId="0" applyFont="1"/>
    <xf numFmtId="0" fontId="4" fillId="0" borderId="0" xfId="0" applyFont="1"/>
    <xf numFmtId="0" fontId="14" fillId="0" borderId="0" xfId="0" applyFont="1"/>
    <xf numFmtId="0" fontId="33" fillId="0" borderId="27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23" fillId="0" borderId="0" xfId="0" applyFont="1" applyFill="1"/>
    <xf numFmtId="0" fontId="6" fillId="0" borderId="8" xfId="0" applyFont="1" applyFill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4" fillId="0" borderId="26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9" fillId="0" borderId="5" xfId="0" applyFont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26" xfId="0" applyBorder="1"/>
    <xf numFmtId="49" fontId="8" fillId="3" borderId="8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0" fontId="33" fillId="0" borderId="0" xfId="0" applyFont="1" applyBorder="1"/>
    <xf numFmtId="0" fontId="0" fillId="3" borderId="26" xfId="0" applyFill="1" applyBorder="1"/>
    <xf numFmtId="0" fontId="40" fillId="3" borderId="26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3" fontId="24" fillId="0" borderId="35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49" fontId="4" fillId="0" borderId="27" xfId="0" applyNumberFormat="1" applyFont="1" applyBorder="1"/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9" fillId="0" borderId="27" xfId="0" applyFont="1" applyBorder="1" applyAlignment="1">
      <alignment horizontal="center"/>
    </xf>
    <xf numFmtId="49" fontId="39" fillId="0" borderId="27" xfId="0" applyNumberFormat="1" applyFont="1" applyBorder="1" applyAlignment="1">
      <alignment horizontal="center"/>
    </xf>
    <xf numFmtId="49" fontId="40" fillId="0" borderId="27" xfId="0" applyNumberFormat="1" applyFont="1" applyBorder="1"/>
    <xf numFmtId="0" fontId="41" fillId="0" borderId="0" xfId="0" applyFont="1"/>
    <xf numFmtId="0" fontId="32" fillId="0" borderId="0" xfId="0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6" xfId="0" applyFont="1" applyBorder="1" applyAlignment="1">
      <alignment vertical="center" wrapText="1"/>
    </xf>
    <xf numFmtId="0" fontId="40" fillId="0" borderId="29" xfId="0" applyFont="1" applyBorder="1" applyAlignment="1">
      <alignment horizontal="center" vertical="center" wrapText="1"/>
    </xf>
    <xf numFmtId="3" fontId="44" fillId="0" borderId="8" xfId="0" applyNumberFormat="1" applyFont="1" applyBorder="1" applyAlignment="1">
      <alignment horizontal="center" vertical="center" wrapText="1"/>
    </xf>
    <xf numFmtId="3" fontId="45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3" fontId="44" fillId="0" borderId="8" xfId="0" applyNumberFormat="1" applyFont="1" applyFill="1" applyBorder="1" applyAlignment="1">
      <alignment horizontal="center" vertical="center" wrapText="1"/>
    </xf>
    <xf numFmtId="3" fontId="44" fillId="0" borderId="8" xfId="0" applyNumberFormat="1" applyFont="1" applyBorder="1" applyAlignment="1">
      <alignment horizontal="left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center" vertical="center"/>
    </xf>
    <xf numFmtId="3" fontId="45" fillId="3" borderId="26" xfId="0" applyNumberFormat="1" applyFont="1" applyFill="1" applyBorder="1" applyAlignment="1">
      <alignment horizontal="right" vertical="center" wrapText="1"/>
    </xf>
    <xf numFmtId="3" fontId="45" fillId="3" borderId="26" xfId="0" applyNumberFormat="1" applyFont="1" applyFill="1" applyBorder="1" applyAlignment="1">
      <alignment horizontal="left" vertical="center" wrapText="1"/>
    </xf>
    <xf numFmtId="3" fontId="45" fillId="3" borderId="26" xfId="0" applyNumberFormat="1" applyFont="1" applyFill="1" applyBorder="1" applyAlignment="1">
      <alignment horizontal="center" vertical="center" wrapText="1"/>
    </xf>
    <xf numFmtId="3" fontId="44" fillId="3" borderId="26" xfId="0" applyNumberFormat="1" applyFont="1" applyFill="1" applyBorder="1" applyAlignment="1">
      <alignment horizontal="left" vertical="center" wrapText="1"/>
    </xf>
    <xf numFmtId="3" fontId="44" fillId="3" borderId="26" xfId="0" applyNumberFormat="1" applyFont="1" applyFill="1" applyBorder="1" applyAlignment="1">
      <alignment horizontal="right" vertical="center" wrapText="1"/>
    </xf>
    <xf numFmtId="3" fontId="44" fillId="3" borderId="26" xfId="0" applyNumberFormat="1" applyFont="1" applyFill="1" applyBorder="1" applyAlignment="1">
      <alignment horizontal="center" vertical="center" wrapText="1"/>
    </xf>
    <xf numFmtId="2" fontId="45" fillId="0" borderId="8" xfId="0" applyNumberFormat="1" applyFont="1" applyBorder="1" applyAlignment="1">
      <alignment horizontal="center" vertical="center" wrapText="1"/>
    </xf>
    <xf numFmtId="0" fontId="45" fillId="0" borderId="8" xfId="0" applyFont="1" applyBorder="1" applyAlignment="1">
      <alignment horizontal="left" vertical="center" wrapText="1"/>
    </xf>
    <xf numFmtId="3" fontId="44" fillId="0" borderId="22" xfId="0" applyNumberFormat="1" applyFont="1" applyBorder="1" applyAlignment="1">
      <alignment horizontal="center" vertical="center" wrapText="1"/>
    </xf>
    <xf numFmtId="3" fontId="48" fillId="0" borderId="5" xfId="0" applyNumberFormat="1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/>
    </xf>
    <xf numFmtId="0" fontId="0" fillId="0" borderId="4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49" fillId="0" borderId="26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31" fillId="0" borderId="39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3" fontId="31" fillId="0" borderId="8" xfId="0" applyNumberFormat="1" applyFont="1" applyBorder="1" applyAlignment="1">
      <alignment horizontal="center" vertical="center" wrapText="1"/>
    </xf>
    <xf numFmtId="3" fontId="19" fillId="3" borderId="8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left" vertical="center" wrapText="1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19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horizontal="left" vertical="center" wrapText="1"/>
    </xf>
    <xf numFmtId="1" fontId="29" fillId="0" borderId="26" xfId="0" applyNumberFormat="1" applyFont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left" vertical="center" wrapText="1"/>
    </xf>
    <xf numFmtId="3" fontId="29" fillId="5" borderId="26" xfId="0" applyNumberFormat="1" applyFont="1" applyFill="1" applyBorder="1" applyAlignment="1">
      <alignment horizontal="center" vertical="center" wrapText="1"/>
    </xf>
    <xf numFmtId="3" fontId="29" fillId="0" borderId="26" xfId="0" applyNumberFormat="1" applyFont="1" applyFill="1" applyBorder="1" applyAlignment="1">
      <alignment horizontal="center" vertical="center" wrapText="1"/>
    </xf>
    <xf numFmtId="3" fontId="29" fillId="3" borderId="26" xfId="0" applyNumberFormat="1" applyFont="1" applyFill="1" applyBorder="1" applyAlignment="1">
      <alignment horizontal="right" vertical="center" wrapText="1"/>
    </xf>
    <xf numFmtId="3" fontId="19" fillId="3" borderId="26" xfId="0" applyNumberFormat="1" applyFont="1" applyFill="1" applyBorder="1" applyAlignment="1">
      <alignment horizontal="right" vertical="center" wrapText="1"/>
    </xf>
    <xf numFmtId="3" fontId="19" fillId="3" borderId="26" xfId="0" applyNumberFormat="1" applyFont="1" applyFill="1" applyBorder="1" applyAlignment="1">
      <alignment horizontal="left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3" borderId="26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21" fillId="2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right" vertical="center" wrapText="1"/>
    </xf>
    <xf numFmtId="3" fontId="5" fillId="3" borderId="26" xfId="0" applyNumberFormat="1" applyFont="1" applyFill="1" applyBorder="1" applyAlignment="1">
      <alignment horizontal="right" vertical="center" wrapText="1"/>
    </xf>
    <xf numFmtId="3" fontId="5" fillId="3" borderId="26" xfId="0" applyNumberFormat="1" applyFont="1" applyFill="1" applyBorder="1" applyAlignment="1">
      <alignment horizontal="left" vertical="center" wrapText="1"/>
    </xf>
    <xf numFmtId="3" fontId="0" fillId="0" borderId="5" xfId="0" applyNumberFormat="1" applyFont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left" vertical="center" wrapText="1"/>
    </xf>
    <xf numFmtId="3" fontId="20" fillId="0" borderId="26" xfId="0" applyNumberFormat="1" applyFont="1" applyBorder="1" applyAlignment="1">
      <alignment horizontal="center" vertical="center" wrapText="1"/>
    </xf>
    <xf numFmtId="3" fontId="20" fillId="3" borderId="26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3" fontId="29" fillId="2" borderId="26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40" fillId="0" borderId="29" xfId="0" applyFont="1" applyBorder="1" applyAlignment="1">
      <alignment vertical="center" wrapText="1"/>
    </xf>
    <xf numFmtId="3" fontId="21" fillId="0" borderId="8" xfId="0" applyNumberFormat="1" applyFont="1" applyFill="1" applyBorder="1" applyAlignment="1">
      <alignment horizontal="center" vertical="center" wrapText="1"/>
    </xf>
    <xf numFmtId="0" fontId="24" fillId="3" borderId="17" xfId="0" applyFont="1" applyFill="1" applyBorder="1" applyAlignment="1"/>
    <xf numFmtId="0" fontId="24" fillId="3" borderId="0" xfId="0" applyFont="1" applyFill="1" applyAlignment="1"/>
    <xf numFmtId="3" fontId="9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40" fillId="0" borderId="28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16" fillId="0" borderId="31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6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6" fillId="0" borderId="2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9" fillId="0" borderId="2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22" xfId="0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left" vertical="top" wrapText="1"/>
    </xf>
    <xf numFmtId="0" fontId="38" fillId="3" borderId="26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left" vertical="center" wrapText="1"/>
    </xf>
    <xf numFmtId="0" fontId="31" fillId="3" borderId="26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0" fillId="3" borderId="37" xfId="0" applyFont="1" applyFill="1" applyBorder="1" applyAlignment="1">
      <alignment horizontal="center" vertical="center"/>
    </xf>
    <xf numFmtId="0" fontId="40" fillId="3" borderId="40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zoomScaleSheetLayoutView="86" workbookViewId="0">
      <selection activeCell="C17" sqref="C17:D17"/>
    </sheetView>
  </sheetViews>
  <sheetFormatPr defaultRowHeight="15" x14ac:dyDescent="0.25"/>
  <cols>
    <col min="1" max="1" width="17.85546875" customWidth="1"/>
    <col min="2" max="2" width="15.7109375" customWidth="1"/>
    <col min="3" max="3" width="14.7109375" customWidth="1"/>
    <col min="4" max="4" width="23.710937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  <col min="10" max="10" width="9.85546875" customWidth="1"/>
  </cols>
  <sheetData>
    <row r="1" spans="1:12" ht="15.75" customHeight="1" x14ac:dyDescent="0.25">
      <c r="A1" s="233"/>
      <c r="B1" s="233"/>
      <c r="C1" s="233"/>
      <c r="D1" s="233"/>
      <c r="E1" s="233"/>
      <c r="F1" s="233"/>
      <c r="G1" s="233"/>
      <c r="H1" s="233"/>
      <c r="I1" s="233" t="s">
        <v>219</v>
      </c>
    </row>
    <row r="2" spans="1:12" ht="14.25" customHeight="1" x14ac:dyDescent="0.25">
      <c r="A2" s="233"/>
      <c r="B2" s="233"/>
      <c r="C2" s="233"/>
      <c r="D2" s="233"/>
      <c r="E2" s="233"/>
      <c r="F2" s="233"/>
      <c r="G2" s="329"/>
      <c r="H2" s="329"/>
      <c r="I2" s="329"/>
    </row>
    <row r="3" spans="1:12" ht="79.5" customHeight="1" x14ac:dyDescent="0.25">
      <c r="A3" s="233"/>
      <c r="B3" s="233"/>
      <c r="C3" s="233"/>
      <c r="D3" s="233"/>
      <c r="E3" s="233"/>
      <c r="F3" s="233"/>
      <c r="G3" s="317" t="s">
        <v>220</v>
      </c>
      <c r="H3" s="317"/>
      <c r="I3" s="317"/>
    </row>
    <row r="4" spans="1:12" ht="15.75" customHeight="1" x14ac:dyDescent="0.25">
      <c r="A4" s="233"/>
      <c r="B4" s="233"/>
      <c r="C4" s="233"/>
      <c r="D4" s="233"/>
      <c r="E4" s="233"/>
      <c r="F4" s="233"/>
      <c r="G4" s="233"/>
      <c r="H4" s="233"/>
      <c r="I4" s="233"/>
    </row>
    <row r="5" spans="1:12" ht="15.75" customHeight="1" x14ac:dyDescent="0.25">
      <c r="A5" s="233"/>
      <c r="B5" s="233"/>
      <c r="C5" s="233"/>
      <c r="D5" s="233"/>
      <c r="E5" s="233"/>
      <c r="F5" s="233"/>
      <c r="G5" s="233"/>
      <c r="H5" s="233"/>
      <c r="I5" s="233"/>
    </row>
    <row r="6" spans="1:12" ht="15.75" x14ac:dyDescent="0.25">
      <c r="A6" s="3"/>
    </row>
    <row r="7" spans="1:12" ht="15.75" x14ac:dyDescent="0.25">
      <c r="A7" s="3"/>
    </row>
    <row r="8" spans="1:12" ht="18.75" x14ac:dyDescent="0.25">
      <c r="A8" s="328" t="s">
        <v>221</v>
      </c>
      <c r="B8" s="328"/>
      <c r="C8" s="328"/>
      <c r="D8" s="328"/>
      <c r="E8" s="328"/>
      <c r="F8" s="328"/>
      <c r="G8" s="328"/>
      <c r="H8" s="328"/>
      <c r="I8" s="328"/>
    </row>
    <row r="9" spans="1:12" ht="15.75" x14ac:dyDescent="0.25">
      <c r="A9" s="202"/>
    </row>
    <row r="10" spans="1:12" ht="15.75" x14ac:dyDescent="0.25">
      <c r="A10" s="202"/>
    </row>
    <row r="11" spans="1:12" ht="15.75" x14ac:dyDescent="0.25">
      <c r="A11" s="5" t="s">
        <v>240</v>
      </c>
      <c r="H11" s="180" t="s">
        <v>153</v>
      </c>
      <c r="I11" s="185" t="s">
        <v>163</v>
      </c>
    </row>
    <row r="12" spans="1:12" x14ac:dyDescent="0.25">
      <c r="A12" s="18" t="s">
        <v>177</v>
      </c>
      <c r="B12" s="19"/>
      <c r="C12" s="19"/>
      <c r="D12" s="19"/>
      <c r="E12" s="19"/>
      <c r="F12" s="19"/>
      <c r="G12" s="19"/>
      <c r="H12" s="18" t="s">
        <v>152</v>
      </c>
      <c r="I12" s="187" t="s">
        <v>162</v>
      </c>
      <c r="J12" s="19"/>
      <c r="K12" s="19"/>
      <c r="L12" s="19"/>
    </row>
    <row r="13" spans="1:12" ht="15.75" x14ac:dyDescent="0.25">
      <c r="A13" s="1"/>
    </row>
    <row r="14" spans="1:12" ht="45" customHeight="1" x14ac:dyDescent="0.25">
      <c r="A14" s="329" t="s">
        <v>237</v>
      </c>
      <c r="B14" s="329"/>
      <c r="C14" s="329"/>
      <c r="D14" s="329"/>
      <c r="E14" s="329"/>
      <c r="F14" s="329"/>
      <c r="G14" s="329"/>
      <c r="H14" s="329"/>
      <c r="I14" s="329"/>
    </row>
    <row r="15" spans="1:12" ht="41.25" customHeight="1" x14ac:dyDescent="0.25">
      <c r="A15" s="329" t="s">
        <v>178</v>
      </c>
      <c r="B15" s="329"/>
      <c r="C15" s="329"/>
      <c r="D15" s="329"/>
      <c r="E15" s="329"/>
      <c r="F15" s="329"/>
      <c r="G15" s="329"/>
      <c r="H15" s="329"/>
      <c r="I15" s="329"/>
    </row>
    <row r="16" spans="1:12" ht="18.75" customHeight="1" x14ac:dyDescent="0.25">
      <c r="A16" s="201"/>
      <c r="B16" s="201"/>
      <c r="C16" s="201"/>
      <c r="D16" s="201"/>
      <c r="E16" s="201"/>
      <c r="F16" s="201"/>
      <c r="G16" s="201"/>
      <c r="H16" s="201"/>
      <c r="I16" s="201"/>
    </row>
    <row r="17" spans="1:9" ht="37.5" customHeight="1" x14ac:dyDescent="0.25">
      <c r="A17" s="331" t="s">
        <v>179</v>
      </c>
      <c r="B17" s="331"/>
      <c r="C17" s="331" t="s">
        <v>32</v>
      </c>
      <c r="D17" s="331"/>
      <c r="E17" s="205" t="s">
        <v>187</v>
      </c>
      <c r="F17" s="205" t="s">
        <v>188</v>
      </c>
      <c r="G17" s="205" t="s">
        <v>189</v>
      </c>
      <c r="H17" s="205" t="s">
        <v>164</v>
      </c>
      <c r="I17" s="205" t="s">
        <v>191</v>
      </c>
    </row>
    <row r="18" spans="1:9" ht="16.5" customHeight="1" x14ac:dyDescent="0.25">
      <c r="A18" s="332">
        <v>1</v>
      </c>
      <c r="B18" s="333"/>
      <c r="C18" s="334">
        <v>2</v>
      </c>
      <c r="D18" s="335"/>
      <c r="E18" s="206">
        <v>3</v>
      </c>
      <c r="F18" s="206">
        <v>4</v>
      </c>
      <c r="G18" s="206">
        <v>5</v>
      </c>
      <c r="H18" s="206">
        <v>6</v>
      </c>
      <c r="I18" s="206">
        <v>7</v>
      </c>
    </row>
    <row r="19" spans="1:9" ht="36" customHeight="1" x14ac:dyDescent="0.25">
      <c r="A19" s="336" t="s">
        <v>236</v>
      </c>
      <c r="B19" s="337"/>
      <c r="C19" s="337"/>
      <c r="D19" s="337"/>
      <c r="E19" s="337"/>
      <c r="F19" s="337"/>
      <c r="G19" s="337"/>
      <c r="H19" s="337"/>
      <c r="I19" s="338"/>
    </row>
    <row r="20" spans="1:9" ht="24.75" customHeight="1" x14ac:dyDescent="0.25">
      <c r="A20" s="339" t="s">
        <v>35</v>
      </c>
      <c r="B20" s="340"/>
      <c r="C20" s="334"/>
      <c r="D20" s="335"/>
      <c r="E20" s="204"/>
      <c r="F20" s="207"/>
      <c r="G20" s="207"/>
      <c r="H20" s="207"/>
      <c r="I20" s="207"/>
    </row>
    <row r="21" spans="1:9" ht="21.75" customHeight="1" x14ac:dyDescent="0.25">
      <c r="A21" s="341" t="s">
        <v>85</v>
      </c>
      <c r="B21" s="342"/>
      <c r="C21" s="343" t="s">
        <v>88</v>
      </c>
      <c r="D21" s="344"/>
      <c r="E21" s="204">
        <v>11</v>
      </c>
      <c r="F21" s="250">
        <v>11</v>
      </c>
      <c r="G21" s="311">
        <v>11</v>
      </c>
      <c r="H21" s="311">
        <v>11</v>
      </c>
      <c r="I21" s="311">
        <v>11</v>
      </c>
    </row>
    <row r="22" spans="1:9" ht="24" customHeight="1" x14ac:dyDescent="0.25">
      <c r="A22" s="341" t="s">
        <v>86</v>
      </c>
      <c r="B22" s="342"/>
      <c r="C22" s="343" t="s">
        <v>88</v>
      </c>
      <c r="D22" s="344"/>
      <c r="E22" s="204">
        <v>11</v>
      </c>
      <c r="F22" s="250">
        <v>11</v>
      </c>
      <c r="G22" s="311">
        <v>11</v>
      </c>
      <c r="H22" s="311">
        <v>11</v>
      </c>
      <c r="I22" s="311">
        <v>11</v>
      </c>
    </row>
    <row r="23" spans="1:9" ht="22.5" customHeight="1" x14ac:dyDescent="0.25">
      <c r="A23" s="339" t="s">
        <v>36</v>
      </c>
      <c r="B23" s="340"/>
      <c r="C23" s="332"/>
      <c r="D23" s="333"/>
      <c r="E23" s="210"/>
      <c r="F23" s="248"/>
      <c r="G23" s="210"/>
      <c r="H23" s="210"/>
      <c r="I23" s="312"/>
    </row>
    <row r="24" spans="1:9" ht="28.5" customHeight="1" x14ac:dyDescent="0.25">
      <c r="A24" s="352" t="s">
        <v>90</v>
      </c>
      <c r="B24" s="353"/>
      <c r="C24" s="343" t="s">
        <v>88</v>
      </c>
      <c r="D24" s="344"/>
      <c r="E24" s="208">
        <v>3497</v>
      </c>
      <c r="F24" s="251">
        <v>3500</v>
      </c>
      <c r="G24" s="208">
        <v>3500</v>
      </c>
      <c r="H24" s="208">
        <v>3500</v>
      </c>
      <c r="I24" s="244">
        <v>3500</v>
      </c>
    </row>
    <row r="25" spans="1:9" ht="33.75" customHeight="1" x14ac:dyDescent="0.25">
      <c r="A25" s="352" t="s">
        <v>91</v>
      </c>
      <c r="B25" s="353"/>
      <c r="C25" s="343" t="s">
        <v>88</v>
      </c>
      <c r="D25" s="344"/>
      <c r="E25" s="208">
        <v>56</v>
      </c>
      <c r="F25" s="251">
        <v>74</v>
      </c>
      <c r="G25" s="208">
        <v>74</v>
      </c>
      <c r="H25" s="208">
        <v>74</v>
      </c>
      <c r="I25" s="244">
        <v>74</v>
      </c>
    </row>
    <row r="26" spans="1:9" ht="22.5" customHeight="1" x14ac:dyDescent="0.25">
      <c r="A26" s="341" t="s">
        <v>92</v>
      </c>
      <c r="B26" s="342"/>
      <c r="C26" s="343" t="s">
        <v>88</v>
      </c>
      <c r="D26" s="344"/>
      <c r="E26" s="208">
        <v>4</v>
      </c>
      <c r="F26" s="251">
        <v>10</v>
      </c>
      <c r="G26" s="208">
        <v>10</v>
      </c>
      <c r="H26" s="208">
        <v>10</v>
      </c>
      <c r="I26" s="244">
        <v>10</v>
      </c>
    </row>
    <row r="27" spans="1:9" ht="22.5" customHeight="1" x14ac:dyDescent="0.25">
      <c r="A27" s="341" t="s">
        <v>93</v>
      </c>
      <c r="B27" s="342"/>
      <c r="C27" s="343" t="s">
        <v>88</v>
      </c>
      <c r="D27" s="344"/>
      <c r="E27" s="208">
        <v>30</v>
      </c>
      <c r="F27" s="251">
        <v>50</v>
      </c>
      <c r="G27" s="208">
        <v>50</v>
      </c>
      <c r="H27" s="208">
        <v>50</v>
      </c>
      <c r="I27" s="244">
        <v>50</v>
      </c>
    </row>
    <row r="28" spans="1:9" ht="22.5" customHeight="1" x14ac:dyDescent="0.25">
      <c r="A28" s="341" t="s">
        <v>94</v>
      </c>
      <c r="B28" s="342"/>
      <c r="C28" s="343" t="s">
        <v>88</v>
      </c>
      <c r="D28" s="344"/>
      <c r="E28" s="208">
        <v>22</v>
      </c>
      <c r="F28" s="251">
        <v>14</v>
      </c>
      <c r="G28" s="208">
        <v>14</v>
      </c>
      <c r="H28" s="208">
        <v>14</v>
      </c>
      <c r="I28" s="244">
        <v>14</v>
      </c>
    </row>
    <row r="29" spans="1:9" ht="22.5" customHeight="1" x14ac:dyDescent="0.25">
      <c r="A29" s="356" t="s">
        <v>37</v>
      </c>
      <c r="B29" s="357"/>
      <c r="C29" s="209"/>
      <c r="D29" s="211"/>
      <c r="E29" s="210"/>
      <c r="F29" s="248"/>
      <c r="G29" s="248"/>
      <c r="H29" s="248"/>
      <c r="I29" s="249"/>
    </row>
    <row r="30" spans="1:9" ht="40.5" customHeight="1" x14ac:dyDescent="0.25">
      <c r="A30" s="341" t="s">
        <v>96</v>
      </c>
      <c r="B30" s="342"/>
      <c r="C30" s="343" t="s">
        <v>88</v>
      </c>
      <c r="D30" s="344"/>
      <c r="E30" s="208">
        <v>318</v>
      </c>
      <c r="F30" s="251">
        <v>318</v>
      </c>
      <c r="G30" s="208">
        <v>318</v>
      </c>
      <c r="H30" s="208">
        <v>318</v>
      </c>
      <c r="I30" s="244">
        <v>318</v>
      </c>
    </row>
    <row r="31" spans="1:9" ht="52.5" customHeight="1" x14ac:dyDescent="0.25">
      <c r="A31" s="341" t="s">
        <v>98</v>
      </c>
      <c r="B31" s="342"/>
      <c r="C31" s="343" t="s">
        <v>88</v>
      </c>
      <c r="D31" s="344"/>
      <c r="E31" s="208">
        <v>5</v>
      </c>
      <c r="F31" s="251">
        <v>7</v>
      </c>
      <c r="G31" s="208">
        <v>7</v>
      </c>
      <c r="H31" s="208">
        <v>7</v>
      </c>
      <c r="I31" s="244">
        <v>7</v>
      </c>
    </row>
    <row r="32" spans="1:9" ht="22.5" customHeight="1" x14ac:dyDescent="0.25">
      <c r="A32" s="341" t="s">
        <v>92</v>
      </c>
      <c r="B32" s="342"/>
      <c r="C32" s="343" t="s">
        <v>88</v>
      </c>
      <c r="D32" s="344"/>
      <c r="E32" s="208">
        <v>0</v>
      </c>
      <c r="F32" s="251">
        <v>1</v>
      </c>
      <c r="G32" s="208">
        <v>1</v>
      </c>
      <c r="H32" s="208">
        <v>1</v>
      </c>
      <c r="I32" s="244">
        <v>1</v>
      </c>
    </row>
    <row r="33" spans="1:10" ht="22.5" customHeight="1" x14ac:dyDescent="0.25">
      <c r="A33" s="341" t="s">
        <v>93</v>
      </c>
      <c r="B33" s="342"/>
      <c r="C33" s="343" t="s">
        <v>88</v>
      </c>
      <c r="D33" s="344"/>
      <c r="E33" s="208">
        <v>3</v>
      </c>
      <c r="F33" s="251">
        <v>5</v>
      </c>
      <c r="G33" s="208">
        <v>5</v>
      </c>
      <c r="H33" s="208">
        <v>5</v>
      </c>
      <c r="I33" s="244">
        <v>5</v>
      </c>
    </row>
    <row r="34" spans="1:10" ht="22.5" customHeight="1" x14ac:dyDescent="0.25">
      <c r="A34" s="358" t="s">
        <v>94</v>
      </c>
      <c r="B34" s="359"/>
      <c r="C34" s="343" t="s">
        <v>88</v>
      </c>
      <c r="D34" s="344"/>
      <c r="E34" s="208">
        <v>2</v>
      </c>
      <c r="F34" s="251">
        <v>1</v>
      </c>
      <c r="G34" s="208">
        <v>1</v>
      </c>
      <c r="H34" s="208">
        <v>1</v>
      </c>
      <c r="I34" s="208">
        <v>1</v>
      </c>
    </row>
    <row r="35" spans="1:10" ht="26.25" customHeight="1" x14ac:dyDescent="0.25">
      <c r="A35" s="352" t="s">
        <v>99</v>
      </c>
      <c r="B35" s="353"/>
      <c r="C35" s="354" t="s">
        <v>148</v>
      </c>
      <c r="D35" s="355"/>
      <c r="E35" s="204">
        <v>338372</v>
      </c>
      <c r="F35" s="252">
        <v>435014</v>
      </c>
      <c r="G35" s="245">
        <v>450208</v>
      </c>
      <c r="H35" s="245">
        <v>433343</v>
      </c>
      <c r="I35" s="245">
        <v>435951</v>
      </c>
    </row>
    <row r="36" spans="1:10" ht="15.75" x14ac:dyDescent="0.25">
      <c r="A36" s="1"/>
    </row>
    <row r="37" spans="1:10" ht="35.25" customHeight="1" x14ac:dyDescent="0.25">
      <c r="A37" s="329" t="s">
        <v>222</v>
      </c>
      <c r="B37" s="329"/>
      <c r="C37" s="329"/>
      <c r="D37" s="329"/>
      <c r="E37" s="329"/>
      <c r="F37" s="329"/>
      <c r="G37" s="329"/>
      <c r="H37" s="329"/>
      <c r="I37" s="329"/>
    </row>
    <row r="38" spans="1:10" ht="15.75" thickBot="1" x14ac:dyDescent="0.3">
      <c r="A38" s="330" t="s">
        <v>133</v>
      </c>
      <c r="B38" s="330"/>
      <c r="C38" s="330"/>
      <c r="D38" s="330"/>
      <c r="E38" s="330"/>
      <c r="F38" s="330"/>
      <c r="G38" s="330"/>
      <c r="H38" s="330"/>
      <c r="I38" s="330"/>
    </row>
    <row r="39" spans="1:10" ht="27" customHeight="1" x14ac:dyDescent="0.25">
      <c r="A39" s="346" t="s">
        <v>230</v>
      </c>
      <c r="B39" s="346" t="s">
        <v>231</v>
      </c>
      <c r="C39" s="348" t="s">
        <v>134</v>
      </c>
      <c r="D39" s="350" t="s">
        <v>232</v>
      </c>
      <c r="E39" s="20" t="s">
        <v>223</v>
      </c>
      <c r="F39" s="20" t="s">
        <v>224</v>
      </c>
      <c r="G39" s="7" t="s">
        <v>225</v>
      </c>
      <c r="H39" s="7" t="s">
        <v>173</v>
      </c>
      <c r="I39" s="234" t="s">
        <v>226</v>
      </c>
      <c r="J39" s="318" t="s">
        <v>227</v>
      </c>
    </row>
    <row r="40" spans="1:10" ht="70.5" customHeight="1" thickBot="1" x14ac:dyDescent="0.3">
      <c r="A40" s="347"/>
      <c r="B40" s="347"/>
      <c r="C40" s="349"/>
      <c r="D40" s="351"/>
      <c r="E40" s="21" t="s">
        <v>1</v>
      </c>
      <c r="F40" s="11" t="s">
        <v>8</v>
      </c>
      <c r="G40" s="8" t="s">
        <v>2</v>
      </c>
      <c r="H40" s="8" t="s">
        <v>3</v>
      </c>
      <c r="I40" s="235" t="s">
        <v>3</v>
      </c>
      <c r="J40" s="319"/>
    </row>
    <row r="41" spans="1:10" ht="15.75" thickBot="1" x14ac:dyDescent="0.3">
      <c r="A41" s="9">
        <v>1</v>
      </c>
      <c r="B41" s="10">
        <v>2</v>
      </c>
      <c r="C41" s="10">
        <v>3</v>
      </c>
      <c r="D41" s="10">
        <f>C41+1</f>
        <v>4</v>
      </c>
      <c r="E41" s="10">
        <f t="shared" ref="E41:I41" si="0">D41+1</f>
        <v>5</v>
      </c>
      <c r="F41" s="10">
        <f t="shared" si="0"/>
        <v>6</v>
      </c>
      <c r="G41" s="10">
        <f t="shared" si="0"/>
        <v>7</v>
      </c>
      <c r="H41" s="10">
        <f t="shared" si="0"/>
        <v>8</v>
      </c>
      <c r="I41" s="236">
        <f t="shared" si="0"/>
        <v>9</v>
      </c>
      <c r="J41" s="239">
        <v>10</v>
      </c>
    </row>
    <row r="42" spans="1:10" ht="81.75" customHeight="1" thickBot="1" x14ac:dyDescent="0.3">
      <c r="A42" s="70" t="s">
        <v>239</v>
      </c>
      <c r="B42" s="144" t="s">
        <v>159</v>
      </c>
      <c r="C42" s="144" t="s">
        <v>136</v>
      </c>
      <c r="D42" s="144" t="s">
        <v>238</v>
      </c>
      <c r="E42" s="150">
        <v>3722093</v>
      </c>
      <c r="F42" s="150">
        <v>4785157</v>
      </c>
      <c r="G42" s="150">
        <v>4952291</v>
      </c>
      <c r="H42" s="150">
        <v>4766774</v>
      </c>
      <c r="I42" s="237">
        <v>4795463</v>
      </c>
      <c r="J42" s="241"/>
    </row>
    <row r="43" spans="1:10" ht="15.75" thickBot="1" x14ac:dyDescent="0.3">
      <c r="A43" s="64"/>
      <c r="B43" s="65" t="s">
        <v>5</v>
      </c>
      <c r="C43" s="66"/>
      <c r="D43" s="66"/>
      <c r="E43" s="151">
        <f>E42</f>
        <v>3722093</v>
      </c>
      <c r="F43" s="151">
        <f>F42</f>
        <v>4785157</v>
      </c>
      <c r="G43" s="151">
        <f>G42</f>
        <v>4952291</v>
      </c>
      <c r="H43" s="151">
        <f>H42</f>
        <v>4766774</v>
      </c>
      <c r="I43" s="238">
        <f>I42</f>
        <v>4795463</v>
      </c>
      <c r="J43" s="241"/>
    </row>
    <row r="44" spans="1:10" x14ac:dyDescent="0.25">
      <c r="A44" s="12"/>
    </row>
    <row r="45" spans="1:10" x14ac:dyDescent="0.25">
      <c r="A45" s="12"/>
    </row>
    <row r="46" spans="1:10" ht="32.25" customHeight="1" x14ac:dyDescent="0.25">
      <c r="A46" s="329" t="s">
        <v>228</v>
      </c>
      <c r="B46" s="329"/>
      <c r="C46" s="329"/>
      <c r="D46" s="329"/>
      <c r="E46" s="329"/>
      <c r="F46" s="329"/>
      <c r="G46" s="329"/>
      <c r="H46" s="329"/>
      <c r="I46" s="329"/>
    </row>
    <row r="47" spans="1:10" ht="15.75" thickBot="1" x14ac:dyDescent="0.3">
      <c r="A47" s="330" t="s">
        <v>133</v>
      </c>
      <c r="B47" s="330"/>
      <c r="C47" s="330"/>
      <c r="D47" s="330"/>
      <c r="E47" s="330"/>
      <c r="F47" s="330"/>
      <c r="G47" s="330"/>
      <c r="H47" s="330"/>
      <c r="I47" s="330"/>
    </row>
    <row r="48" spans="1:10" ht="29.25" customHeight="1" x14ac:dyDescent="0.25">
      <c r="A48" s="346" t="s">
        <v>230</v>
      </c>
      <c r="B48" s="346" t="s">
        <v>231</v>
      </c>
      <c r="C48" s="348" t="s">
        <v>134</v>
      </c>
      <c r="D48" s="350" t="s">
        <v>232</v>
      </c>
      <c r="E48" s="110" t="s">
        <v>103</v>
      </c>
      <c r="F48" s="110" t="s">
        <v>118</v>
      </c>
      <c r="G48" s="7" t="s">
        <v>146</v>
      </c>
      <c r="H48" s="7" t="s">
        <v>167</v>
      </c>
      <c r="I48" s="234" t="s">
        <v>226</v>
      </c>
      <c r="J48" s="318" t="s">
        <v>227</v>
      </c>
    </row>
    <row r="49" spans="1:10" ht="76.5" customHeight="1" thickBot="1" x14ac:dyDescent="0.3">
      <c r="A49" s="347"/>
      <c r="B49" s="347"/>
      <c r="C49" s="349"/>
      <c r="D49" s="351"/>
      <c r="E49" s="6" t="s">
        <v>1</v>
      </c>
      <c r="F49" s="21" t="s">
        <v>9</v>
      </c>
      <c r="G49" s="8" t="s">
        <v>2</v>
      </c>
      <c r="H49" s="8" t="s">
        <v>3</v>
      </c>
      <c r="I49" s="235" t="s">
        <v>3</v>
      </c>
      <c r="J49" s="319"/>
    </row>
    <row r="50" spans="1:10" ht="15.75" thickBot="1" x14ac:dyDescent="0.3">
      <c r="A50" s="9">
        <v>1</v>
      </c>
      <c r="B50" s="10">
        <v>2</v>
      </c>
      <c r="C50" s="10">
        <v>3</v>
      </c>
      <c r="D50" s="10">
        <f>C50+1</f>
        <v>4</v>
      </c>
      <c r="E50" s="10">
        <f t="shared" ref="E50:I50" si="1">D50+1</f>
        <v>5</v>
      </c>
      <c r="F50" s="10">
        <f t="shared" si="1"/>
        <v>6</v>
      </c>
      <c r="G50" s="10">
        <f t="shared" si="1"/>
        <v>7</v>
      </c>
      <c r="H50" s="10">
        <f t="shared" si="1"/>
        <v>8</v>
      </c>
      <c r="I50" s="236">
        <f t="shared" si="1"/>
        <v>9</v>
      </c>
      <c r="J50" s="242">
        <v>10</v>
      </c>
    </row>
    <row r="51" spans="1:10" ht="81.75" customHeight="1" thickBot="1" x14ac:dyDescent="0.3">
      <c r="A51" s="70" t="s">
        <v>239</v>
      </c>
      <c r="B51" s="144" t="s">
        <v>159</v>
      </c>
      <c r="C51" s="144" t="s">
        <v>136</v>
      </c>
      <c r="D51" s="144" t="s">
        <v>238</v>
      </c>
      <c r="E51" s="150"/>
      <c r="F51" s="150"/>
      <c r="G51" s="150"/>
      <c r="H51" s="150"/>
      <c r="I51" s="237"/>
      <c r="J51" s="240"/>
    </row>
    <row r="52" spans="1:10" ht="15.75" thickBot="1" x14ac:dyDescent="0.3">
      <c r="A52" s="64"/>
      <c r="B52" s="65" t="s">
        <v>5</v>
      </c>
      <c r="C52" s="66"/>
      <c r="D52" s="66"/>
      <c r="E52" s="151">
        <f>E51</f>
        <v>0</v>
      </c>
      <c r="F52" s="151">
        <f t="shared" ref="F52:I52" si="2">F51</f>
        <v>0</v>
      </c>
      <c r="G52" s="151">
        <f>G51</f>
        <v>0</v>
      </c>
      <c r="H52" s="151">
        <f t="shared" si="2"/>
        <v>0</v>
      </c>
      <c r="I52" s="238">
        <f t="shared" si="2"/>
        <v>0</v>
      </c>
      <c r="J52" s="241"/>
    </row>
    <row r="53" spans="1:10" x14ac:dyDescent="0.25">
      <c r="A53" s="13"/>
    </row>
    <row r="54" spans="1:10" ht="15" customHeight="1" x14ac:dyDescent="0.25">
      <c r="A54" s="345"/>
      <c r="B54" s="345"/>
      <c r="C54" s="345"/>
      <c r="D54" s="345"/>
      <c r="E54" s="345"/>
      <c r="F54" s="345"/>
      <c r="G54" s="345"/>
      <c r="H54" s="345"/>
      <c r="I54" s="345"/>
    </row>
    <row r="55" spans="1:10" ht="21" customHeight="1" x14ac:dyDescent="0.25">
      <c r="A55" s="14"/>
      <c r="D55" s="243"/>
    </row>
    <row r="56" spans="1:10" ht="20.25" customHeight="1" x14ac:dyDescent="0.25">
      <c r="A56" s="322" t="s">
        <v>80</v>
      </c>
      <c r="B56" s="322"/>
      <c r="C56" s="23"/>
      <c r="D56" s="134"/>
      <c r="E56" s="322" t="s">
        <v>10</v>
      </c>
      <c r="F56" s="322"/>
      <c r="G56" s="22"/>
      <c r="H56" s="323" t="s">
        <v>229</v>
      </c>
      <c r="I56" s="323"/>
    </row>
    <row r="57" spans="1:10" ht="18.75" customHeight="1" x14ac:dyDescent="0.25">
      <c r="A57" s="325"/>
      <c r="B57" s="326"/>
      <c r="C57" s="326"/>
      <c r="D57" s="135"/>
      <c r="E57" s="324" t="s">
        <v>6</v>
      </c>
      <c r="F57" s="324"/>
      <c r="G57" s="24"/>
      <c r="H57" s="324" t="s">
        <v>7</v>
      </c>
      <c r="I57" s="324"/>
    </row>
    <row r="58" spans="1:10" ht="15" customHeight="1" x14ac:dyDescent="0.25">
      <c r="A58" s="325"/>
      <c r="B58" s="326"/>
      <c r="C58" s="326"/>
      <c r="D58" s="135"/>
      <c r="E58" s="324"/>
      <c r="F58" s="324"/>
      <c r="G58" s="24"/>
      <c r="H58" s="324"/>
      <c r="I58" s="324"/>
    </row>
    <row r="59" spans="1:10" ht="20.25" customHeight="1" x14ac:dyDescent="0.25">
      <c r="A59" s="327" t="s">
        <v>81</v>
      </c>
      <c r="B59" s="327"/>
      <c r="C59" s="16"/>
      <c r="D59" s="16"/>
      <c r="E59" s="322" t="s">
        <v>10</v>
      </c>
      <c r="F59" s="322"/>
      <c r="G59" s="22"/>
      <c r="H59" s="323" t="s">
        <v>82</v>
      </c>
      <c r="I59" s="323"/>
    </row>
    <row r="60" spans="1:10" ht="15.75" x14ac:dyDescent="0.25">
      <c r="A60" s="15"/>
      <c r="B60" s="17"/>
      <c r="C60" s="17"/>
      <c r="D60" s="135"/>
      <c r="E60" s="324" t="s">
        <v>6</v>
      </c>
      <c r="F60" s="324"/>
      <c r="G60" s="24"/>
      <c r="H60" s="324" t="s">
        <v>7</v>
      </c>
      <c r="I60" s="324"/>
    </row>
    <row r="61" spans="1:10" x14ac:dyDescent="0.25">
      <c r="A61" s="13"/>
      <c r="E61" s="324"/>
      <c r="F61" s="324"/>
      <c r="G61" s="24"/>
      <c r="H61" s="324"/>
      <c r="I61" s="324"/>
    </row>
    <row r="62" spans="1:10" x14ac:dyDescent="0.25">
      <c r="A62" s="13"/>
    </row>
    <row r="63" spans="1:10" x14ac:dyDescent="0.25">
      <c r="A63" s="13"/>
    </row>
    <row r="64" spans="1:10" ht="38.25" customHeight="1" x14ac:dyDescent="0.3">
      <c r="A64" s="321" t="s">
        <v>11</v>
      </c>
      <c r="B64" s="321"/>
      <c r="C64" s="321"/>
      <c r="D64" s="321"/>
      <c r="E64" s="321"/>
      <c r="F64" s="88"/>
      <c r="G64" s="88"/>
      <c r="H64" s="89" t="s">
        <v>12</v>
      </c>
      <c r="I64" s="88"/>
    </row>
    <row r="65" spans="1:9" ht="15.75" x14ac:dyDescent="0.25">
      <c r="A65" s="320"/>
      <c r="B65" s="320"/>
      <c r="C65" s="320"/>
      <c r="D65" s="320"/>
      <c r="E65" s="320"/>
      <c r="F65" s="320"/>
      <c r="G65" s="320"/>
      <c r="H65" s="320"/>
      <c r="I65" s="320"/>
    </row>
    <row r="66" spans="1:9" x14ac:dyDescent="0.25">
      <c r="A66" s="13"/>
    </row>
    <row r="67" spans="1:9" x14ac:dyDescent="0.25">
      <c r="A67" s="13"/>
    </row>
  </sheetData>
  <mergeCells count="71">
    <mergeCell ref="C33:D33"/>
    <mergeCell ref="C34:D34"/>
    <mergeCell ref="C27:D27"/>
    <mergeCell ref="C28:D28"/>
    <mergeCell ref="C30:D30"/>
    <mergeCell ref="C31:D31"/>
    <mergeCell ref="C32:D32"/>
    <mergeCell ref="C23:D23"/>
    <mergeCell ref="C35:D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C24:D24"/>
    <mergeCell ref="C25:D25"/>
    <mergeCell ref="C26:D26"/>
    <mergeCell ref="G2:I2"/>
    <mergeCell ref="A46:I46"/>
    <mergeCell ref="A54:I54"/>
    <mergeCell ref="A39:A40"/>
    <mergeCell ref="B39:B40"/>
    <mergeCell ref="C39:C40"/>
    <mergeCell ref="A48:A49"/>
    <mergeCell ref="B48:B49"/>
    <mergeCell ref="C48:C49"/>
    <mergeCell ref="A47:I47"/>
    <mergeCell ref="D39:D40"/>
    <mergeCell ref="D48:D49"/>
    <mergeCell ref="A22:B22"/>
    <mergeCell ref="A23:B23"/>
    <mergeCell ref="A35:B35"/>
    <mergeCell ref="C22:D22"/>
    <mergeCell ref="H60:I61"/>
    <mergeCell ref="A59:B59"/>
    <mergeCell ref="A8:I8"/>
    <mergeCell ref="A14:I14"/>
    <mergeCell ref="A37:I37"/>
    <mergeCell ref="A38:I38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G3:I3"/>
    <mergeCell ref="J39:J40"/>
    <mergeCell ref="J48:J49"/>
    <mergeCell ref="A65:I65"/>
    <mergeCell ref="A64:E64"/>
    <mergeCell ref="A56:B56"/>
    <mergeCell ref="H56:I56"/>
    <mergeCell ref="H57:I58"/>
    <mergeCell ref="E56:F56"/>
    <mergeCell ref="E57:F58"/>
    <mergeCell ref="A57:A58"/>
    <mergeCell ref="B57:B58"/>
    <mergeCell ref="C57:C58"/>
    <mergeCell ref="E59:F59"/>
    <mergeCell ref="H59:I59"/>
    <mergeCell ref="E60:F61"/>
  </mergeCells>
  <pageMargins left="0.24" right="0.2" top="0.35433070866141736" bottom="0.27559055118110237" header="0.31496062992125984" footer="0.31496062992125984"/>
  <pageSetup paperSize="9" scale="80"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H366"/>
  <sheetViews>
    <sheetView tabSelected="1" topLeftCell="A349" zoomScaleNormal="100" zoomScaleSheetLayoutView="91" workbookViewId="0">
      <selection activeCell="A28" sqref="A28:O28"/>
    </sheetView>
  </sheetViews>
  <sheetFormatPr defaultRowHeight="15" outlineLevelRow="1" x14ac:dyDescent="0.25"/>
  <cols>
    <col min="1" max="1" width="10.5703125" customWidth="1"/>
    <col min="2" max="2" width="22.42578125" customWidth="1"/>
    <col min="3" max="3" width="20.7109375" customWidth="1"/>
    <col min="4" max="4" width="15" customWidth="1"/>
    <col min="5" max="5" width="13" customWidth="1"/>
    <col min="6" max="6" width="12.28515625" customWidth="1"/>
    <col min="7" max="7" width="12.140625" customWidth="1"/>
    <col min="8" max="8" width="14" customWidth="1"/>
    <col min="9" max="9" width="14.28515625" customWidth="1"/>
    <col min="10" max="10" width="14.140625" customWidth="1"/>
    <col min="11" max="11" width="11.85546875" customWidth="1"/>
    <col min="12" max="12" width="11" customWidth="1"/>
    <col min="13" max="13" width="13.28515625" customWidth="1"/>
    <col min="14" max="14" width="10" bestFit="1" customWidth="1"/>
  </cols>
  <sheetData>
    <row r="1" spans="1:16" ht="15.75" x14ac:dyDescent="0.25">
      <c r="A1" s="386" t="s">
        <v>174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6" ht="33.75" customHeight="1" x14ac:dyDescent="0.25">
      <c r="A2" s="1"/>
      <c r="K2" s="389" t="s">
        <v>182</v>
      </c>
      <c r="L2" s="389"/>
      <c r="M2" s="389"/>
      <c r="N2" s="389"/>
      <c r="O2" s="389"/>
      <c r="P2" s="389"/>
    </row>
    <row r="3" spans="1:16" ht="24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389"/>
      <c r="L3" s="389"/>
      <c r="M3" s="389"/>
      <c r="N3" s="389"/>
      <c r="O3" s="389"/>
      <c r="P3" s="389"/>
    </row>
    <row r="4" spans="1:16" ht="16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389"/>
      <c r="L4" s="389"/>
      <c r="M4" s="389"/>
      <c r="N4" s="389"/>
      <c r="O4" s="389"/>
      <c r="P4" s="389"/>
    </row>
    <row r="5" spans="1:16" ht="15.75" x14ac:dyDescent="0.25">
      <c r="A5" s="386"/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</row>
    <row r="6" spans="1:16" ht="15.75" x14ac:dyDescent="0.25">
      <c r="A6" s="3"/>
    </row>
    <row r="7" spans="1:16" ht="15.75" hidden="1" outlineLevel="1" x14ac:dyDescent="0.25">
      <c r="A7" s="25"/>
    </row>
    <row r="8" spans="1:16" ht="15.75" hidden="1" outlineLevel="1" x14ac:dyDescent="0.25">
      <c r="A8" s="25"/>
    </row>
    <row r="9" spans="1:16" ht="15.75" hidden="1" outlineLevel="1" x14ac:dyDescent="0.25">
      <c r="A9" s="25"/>
    </row>
    <row r="10" spans="1:16" ht="15.75" hidden="1" outlineLevel="1" x14ac:dyDescent="0.25">
      <c r="A10" s="25"/>
    </row>
    <row r="11" spans="1:16" ht="15.75" collapsed="1" x14ac:dyDescent="0.25">
      <c r="A11" s="25"/>
    </row>
    <row r="12" spans="1:16" ht="18.75" x14ac:dyDescent="0.25">
      <c r="A12" s="328" t="s">
        <v>183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</row>
    <row r="13" spans="1:16" ht="18.75" x14ac:dyDescent="0.25">
      <c r="A13" s="4"/>
    </row>
    <row r="14" spans="1:16" ht="15.75" x14ac:dyDescent="0.25">
      <c r="A14" s="3"/>
    </row>
    <row r="15" spans="1:16" ht="15.75" x14ac:dyDescent="0.25">
      <c r="A15" s="3"/>
    </row>
    <row r="16" spans="1:16" s="94" customFormat="1" ht="21" customHeight="1" x14ac:dyDescent="0.25">
      <c r="A16" s="26" t="s">
        <v>104</v>
      </c>
      <c r="F16" s="171"/>
      <c r="H16" s="97" t="s">
        <v>241</v>
      </c>
      <c r="K16" s="180" t="s">
        <v>153</v>
      </c>
    </row>
    <row r="17" spans="1:15" s="19" customFormat="1" ht="17.25" customHeight="1" x14ac:dyDescent="0.2">
      <c r="B17" s="52" t="s">
        <v>175</v>
      </c>
      <c r="K17" s="179" t="s">
        <v>152</v>
      </c>
    </row>
    <row r="18" spans="1:15" ht="15.75" x14ac:dyDescent="0.25">
      <c r="A18" s="27"/>
      <c r="B18" s="95"/>
      <c r="C18" s="95"/>
    </row>
    <row r="19" spans="1:15" ht="20.25" customHeight="1" x14ac:dyDescent="0.25">
      <c r="A19" s="26" t="s">
        <v>242</v>
      </c>
      <c r="B19" s="96"/>
      <c r="C19" s="95"/>
      <c r="K19" s="180" t="s">
        <v>153</v>
      </c>
    </row>
    <row r="20" spans="1:15" s="53" customFormat="1" ht="17.25" customHeight="1" x14ac:dyDescent="0.2">
      <c r="B20" s="93" t="s">
        <v>176</v>
      </c>
      <c r="K20" s="179" t="s">
        <v>152</v>
      </c>
    </row>
    <row r="21" spans="1:15" ht="15.75" x14ac:dyDescent="0.25">
      <c r="A21" s="27"/>
    </row>
    <row r="22" spans="1:15" ht="45.75" customHeight="1" x14ac:dyDescent="0.25">
      <c r="A22" s="178" t="s">
        <v>156</v>
      </c>
      <c r="B22" s="183">
        <v>1310160</v>
      </c>
      <c r="C22" s="184" t="s">
        <v>159</v>
      </c>
      <c r="D22" s="184" t="s">
        <v>136</v>
      </c>
      <c r="F22" s="388" t="s">
        <v>235</v>
      </c>
      <c r="G22" s="388"/>
      <c r="H22" s="388"/>
      <c r="I22" s="388"/>
      <c r="K22" s="185" t="s">
        <v>163</v>
      </c>
    </row>
    <row r="23" spans="1:15" ht="51.75" customHeight="1" x14ac:dyDescent="0.25">
      <c r="A23" s="181"/>
      <c r="B23" s="182" t="s">
        <v>157</v>
      </c>
      <c r="C23" s="182" t="s">
        <v>158</v>
      </c>
      <c r="D23" s="182" t="s">
        <v>160</v>
      </c>
      <c r="E23" s="186"/>
      <c r="F23" s="387" t="s">
        <v>161</v>
      </c>
      <c r="G23" s="387"/>
      <c r="H23" s="387"/>
      <c r="I23" s="387"/>
      <c r="J23" s="186"/>
      <c r="K23" s="187" t="s">
        <v>162</v>
      </c>
    </row>
    <row r="24" spans="1:15" ht="15.75" x14ac:dyDescent="0.25">
      <c r="A24" s="27"/>
    </row>
    <row r="25" spans="1:15" ht="15.75" x14ac:dyDescent="0.25">
      <c r="A25" s="27"/>
    </row>
    <row r="26" spans="1:15" ht="43.5" customHeight="1" x14ac:dyDescent="0.25">
      <c r="A26" s="329" t="s">
        <v>184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</row>
    <row r="27" spans="1:15" ht="15.75" x14ac:dyDescent="0.25">
      <c r="A27" s="1"/>
    </row>
    <row r="28" spans="1:15" ht="15.75" x14ac:dyDescent="0.25">
      <c r="A28" s="375" t="s">
        <v>185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</row>
    <row r="29" spans="1:15" ht="15.7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ht="15.75" x14ac:dyDescent="0.25">
      <c r="A30" s="114" t="s">
        <v>155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5" ht="12" customHeight="1" x14ac:dyDescent="0.25">
      <c r="A31" s="1"/>
    </row>
    <row r="32" spans="1:15" ht="26.25" customHeight="1" x14ac:dyDescent="0.25">
      <c r="A32" s="375" t="s">
        <v>154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</row>
    <row r="33" spans="1:15" ht="138.75" customHeight="1" x14ac:dyDescent="0.25">
      <c r="A33" s="329" t="s">
        <v>243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</row>
    <row r="34" spans="1:15" ht="16.5" customHeight="1" x14ac:dyDescent="0.25">
      <c r="A34" s="1"/>
    </row>
    <row r="35" spans="1:15" ht="21.75" customHeight="1" x14ac:dyDescent="0.25">
      <c r="A35" s="375" t="s">
        <v>149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</row>
    <row r="36" spans="1:15" ht="27" customHeight="1" x14ac:dyDescent="0.25">
      <c r="A36" s="375" t="s">
        <v>186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</row>
    <row r="37" spans="1:15" ht="15.75" thickBot="1" x14ac:dyDescent="0.3">
      <c r="A37" s="361" t="s">
        <v>105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121"/>
    </row>
    <row r="38" spans="1:15" ht="15.75" customHeight="1" thickBot="1" x14ac:dyDescent="0.3">
      <c r="A38" s="360" t="s">
        <v>13</v>
      </c>
      <c r="B38" s="396" t="s">
        <v>0</v>
      </c>
      <c r="C38" s="379" t="s">
        <v>187</v>
      </c>
      <c r="D38" s="380"/>
      <c r="E38" s="380"/>
      <c r="F38" s="381"/>
      <c r="G38" s="379" t="s">
        <v>188</v>
      </c>
      <c r="H38" s="380"/>
      <c r="I38" s="380"/>
      <c r="J38" s="381"/>
      <c r="K38" s="379" t="s">
        <v>189</v>
      </c>
      <c r="L38" s="380"/>
      <c r="M38" s="380"/>
      <c r="N38" s="381"/>
    </row>
    <row r="39" spans="1:15" ht="20.25" customHeight="1" x14ac:dyDescent="0.25">
      <c r="A39" s="360"/>
      <c r="B39" s="397"/>
      <c r="C39" s="115" t="s">
        <v>14</v>
      </c>
      <c r="D39" s="364" t="s">
        <v>25</v>
      </c>
      <c r="E39" s="377" t="s">
        <v>17</v>
      </c>
      <c r="F39" s="31" t="s">
        <v>18</v>
      </c>
      <c r="G39" s="31" t="s">
        <v>14</v>
      </c>
      <c r="H39" s="364" t="s">
        <v>25</v>
      </c>
      <c r="I39" s="377" t="s">
        <v>17</v>
      </c>
      <c r="J39" s="31" t="s">
        <v>18</v>
      </c>
      <c r="K39" s="31" t="s">
        <v>14</v>
      </c>
      <c r="L39" s="364" t="s">
        <v>25</v>
      </c>
      <c r="M39" s="377" t="s">
        <v>17</v>
      </c>
      <c r="N39" s="31" t="s">
        <v>18</v>
      </c>
    </row>
    <row r="40" spans="1:15" ht="23.25" customHeight="1" thickBot="1" x14ac:dyDescent="0.3">
      <c r="A40" s="360"/>
      <c r="B40" s="398"/>
      <c r="C40" s="116" t="s">
        <v>15</v>
      </c>
      <c r="D40" s="365"/>
      <c r="E40" s="378"/>
      <c r="F40" s="32" t="s">
        <v>26</v>
      </c>
      <c r="G40" s="32" t="s">
        <v>15</v>
      </c>
      <c r="H40" s="365"/>
      <c r="I40" s="378"/>
      <c r="J40" s="32" t="s">
        <v>27</v>
      </c>
      <c r="K40" s="32" t="s">
        <v>15</v>
      </c>
      <c r="L40" s="365"/>
      <c r="M40" s="378"/>
      <c r="N40" s="32" t="s">
        <v>28</v>
      </c>
    </row>
    <row r="41" spans="1:15" ht="25.5" customHeight="1" thickBot="1" x14ac:dyDescent="0.3">
      <c r="A41" s="127">
        <v>1</v>
      </c>
      <c r="B41" s="32">
        <v>2</v>
      </c>
      <c r="C41" s="32">
        <f>B41+1</f>
        <v>3</v>
      </c>
      <c r="D41" s="116">
        <f t="shared" ref="D41:N41" si="0">C41+1</f>
        <v>4</v>
      </c>
      <c r="E41" s="116">
        <f t="shared" si="0"/>
        <v>5</v>
      </c>
      <c r="F41" s="116">
        <f t="shared" si="0"/>
        <v>6</v>
      </c>
      <c r="G41" s="116">
        <f t="shared" si="0"/>
        <v>7</v>
      </c>
      <c r="H41" s="116">
        <f t="shared" si="0"/>
        <v>8</v>
      </c>
      <c r="I41" s="116">
        <f t="shared" si="0"/>
        <v>9</v>
      </c>
      <c r="J41" s="116">
        <f t="shared" si="0"/>
        <v>10</v>
      </c>
      <c r="K41" s="116">
        <f t="shared" si="0"/>
        <v>11</v>
      </c>
      <c r="L41" s="116">
        <f t="shared" si="0"/>
        <v>12</v>
      </c>
      <c r="M41" s="116">
        <f t="shared" si="0"/>
        <v>13</v>
      </c>
      <c r="N41" s="116">
        <f t="shared" si="0"/>
        <v>14</v>
      </c>
    </row>
    <row r="42" spans="1:15" ht="31.5" customHeight="1" thickBot="1" x14ac:dyDescent="0.3">
      <c r="A42" s="157"/>
      <c r="B42" s="35" t="s">
        <v>19</v>
      </c>
      <c r="C42" s="253">
        <v>3722093</v>
      </c>
      <c r="D42" s="253" t="s">
        <v>20</v>
      </c>
      <c r="E42" s="253" t="s">
        <v>20</v>
      </c>
      <c r="F42" s="253">
        <f>C42</f>
        <v>3722093</v>
      </c>
      <c r="G42" s="253">
        <f>'Додаток 1'!F42</f>
        <v>4785157</v>
      </c>
      <c r="H42" s="253" t="s">
        <v>20</v>
      </c>
      <c r="I42" s="253" t="s">
        <v>20</v>
      </c>
      <c r="J42" s="253">
        <f>G42</f>
        <v>4785157</v>
      </c>
      <c r="K42" s="152">
        <v>4952291</v>
      </c>
      <c r="L42" s="152" t="s">
        <v>20</v>
      </c>
      <c r="M42" s="152" t="s">
        <v>20</v>
      </c>
      <c r="N42" s="152">
        <f>K42</f>
        <v>4952291</v>
      </c>
    </row>
    <row r="43" spans="1:15" ht="34.5" customHeight="1" thickBot="1" x14ac:dyDescent="0.3">
      <c r="A43" s="157"/>
      <c r="B43" s="35" t="s">
        <v>21</v>
      </c>
      <c r="C43" s="253" t="s">
        <v>20</v>
      </c>
      <c r="D43" s="253"/>
      <c r="E43" s="253"/>
      <c r="F43" s="253"/>
      <c r="G43" s="253" t="s">
        <v>20</v>
      </c>
      <c r="H43" s="253"/>
      <c r="I43" s="253"/>
      <c r="J43" s="253"/>
      <c r="K43" s="152" t="s">
        <v>20</v>
      </c>
      <c r="L43" s="152"/>
      <c r="M43" s="152"/>
      <c r="N43" s="152"/>
    </row>
    <row r="44" spans="1:15" ht="24.75" customHeight="1" thickBot="1" x14ac:dyDescent="0.3">
      <c r="A44" s="127"/>
      <c r="B44" s="35" t="s">
        <v>22</v>
      </c>
      <c r="C44" s="253" t="s">
        <v>20</v>
      </c>
      <c r="D44" s="253"/>
      <c r="E44" s="253"/>
      <c r="F44" s="253"/>
      <c r="G44" s="253" t="s">
        <v>20</v>
      </c>
      <c r="H44" s="253"/>
      <c r="I44" s="253"/>
      <c r="J44" s="253"/>
      <c r="K44" s="152" t="s">
        <v>20</v>
      </c>
      <c r="L44" s="152"/>
      <c r="M44" s="152"/>
      <c r="N44" s="152"/>
    </row>
    <row r="45" spans="1:15" ht="23.25" customHeight="1" thickBot="1" x14ac:dyDescent="0.3">
      <c r="A45" s="127"/>
      <c r="B45" s="35" t="s">
        <v>106</v>
      </c>
      <c r="C45" s="253" t="s">
        <v>20</v>
      </c>
      <c r="D45" s="253"/>
      <c r="E45" s="253"/>
      <c r="F45" s="253"/>
      <c r="G45" s="253" t="s">
        <v>20</v>
      </c>
      <c r="H45" s="253"/>
      <c r="I45" s="253"/>
      <c r="J45" s="253"/>
      <c r="K45" s="152"/>
      <c r="L45" s="152"/>
      <c r="M45" s="152"/>
      <c r="N45" s="152"/>
    </row>
    <row r="46" spans="1:15" ht="23.25" customHeight="1" thickBot="1" x14ac:dyDescent="0.3">
      <c r="A46" s="127">
        <v>401000</v>
      </c>
      <c r="B46" s="35" t="s">
        <v>23</v>
      </c>
      <c r="C46" s="253" t="s">
        <v>20</v>
      </c>
      <c r="D46" s="253"/>
      <c r="E46" s="253"/>
      <c r="F46" s="253"/>
      <c r="G46" s="253" t="s">
        <v>20</v>
      </c>
      <c r="H46" s="253"/>
      <c r="I46" s="253"/>
      <c r="J46" s="253"/>
      <c r="K46" s="152" t="s">
        <v>20</v>
      </c>
      <c r="L46" s="152"/>
      <c r="M46" s="152"/>
      <c r="N46" s="152"/>
    </row>
    <row r="47" spans="1:15" x14ac:dyDescent="0.25">
      <c r="A47" s="360">
        <v>602400</v>
      </c>
      <c r="B47" s="404" t="s">
        <v>24</v>
      </c>
      <c r="C47" s="406" t="s">
        <v>20</v>
      </c>
      <c r="D47" s="406">
        <v>0</v>
      </c>
      <c r="E47" s="406">
        <f>D47</f>
        <v>0</v>
      </c>
      <c r="F47" s="406">
        <f>D47</f>
        <v>0</v>
      </c>
      <c r="G47" s="406" t="s">
        <v>20</v>
      </c>
      <c r="H47" s="406"/>
      <c r="I47" s="406">
        <f>'Додаток 2'!H47:H48</f>
        <v>0</v>
      </c>
      <c r="J47" s="406">
        <f>I47</f>
        <v>0</v>
      </c>
      <c r="K47" s="402" t="s">
        <v>20</v>
      </c>
      <c r="L47" s="402"/>
      <c r="M47" s="402">
        <f>L47</f>
        <v>0</v>
      </c>
      <c r="N47" s="402">
        <f>L47</f>
        <v>0</v>
      </c>
    </row>
    <row r="48" spans="1:15" ht="36.75" customHeight="1" thickBot="1" x14ac:dyDescent="0.3">
      <c r="A48" s="360"/>
      <c r="B48" s="405"/>
      <c r="C48" s="407"/>
      <c r="D48" s="407"/>
      <c r="E48" s="407"/>
      <c r="F48" s="407"/>
      <c r="G48" s="407"/>
      <c r="H48" s="407"/>
      <c r="I48" s="407"/>
      <c r="J48" s="407"/>
      <c r="K48" s="403"/>
      <c r="L48" s="403"/>
      <c r="M48" s="403"/>
      <c r="N48" s="403"/>
    </row>
    <row r="49" spans="1:15" ht="29.25" customHeight="1" thickBot="1" x14ac:dyDescent="0.3">
      <c r="A49" s="127">
        <v>602100</v>
      </c>
      <c r="B49" s="37" t="s">
        <v>143</v>
      </c>
      <c r="C49" s="253" t="s">
        <v>20</v>
      </c>
      <c r="D49" s="253">
        <v>0</v>
      </c>
      <c r="E49" s="253">
        <v>0</v>
      </c>
      <c r="F49" s="253">
        <v>0</v>
      </c>
      <c r="G49" s="253" t="s">
        <v>20</v>
      </c>
      <c r="H49" s="253" t="s">
        <v>20</v>
      </c>
      <c r="I49" s="253" t="s">
        <v>20</v>
      </c>
      <c r="J49" s="253" t="s">
        <v>20</v>
      </c>
      <c r="K49" s="152" t="s">
        <v>20</v>
      </c>
      <c r="L49" s="152" t="s">
        <v>20</v>
      </c>
      <c r="M49" s="152" t="s">
        <v>20</v>
      </c>
      <c r="N49" s="152" t="s">
        <v>20</v>
      </c>
    </row>
    <row r="50" spans="1:15" ht="30.75" customHeight="1" thickBot="1" x14ac:dyDescent="0.3">
      <c r="A50" s="127">
        <v>602200</v>
      </c>
      <c r="B50" s="37" t="s">
        <v>144</v>
      </c>
      <c r="C50" s="253" t="s">
        <v>20</v>
      </c>
      <c r="D50" s="253"/>
      <c r="E50" s="253"/>
      <c r="F50" s="253"/>
      <c r="G50" s="253" t="s">
        <v>20</v>
      </c>
      <c r="H50" s="253" t="s">
        <v>20</v>
      </c>
      <c r="I50" s="253" t="s">
        <v>20</v>
      </c>
      <c r="J50" s="253" t="s">
        <v>20</v>
      </c>
      <c r="K50" s="152" t="s">
        <v>20</v>
      </c>
      <c r="L50" s="152" t="s">
        <v>20</v>
      </c>
      <c r="M50" s="152" t="s">
        <v>20</v>
      </c>
      <c r="N50" s="152" t="s">
        <v>20</v>
      </c>
    </row>
    <row r="51" spans="1:15" ht="21.75" customHeight="1" thickBot="1" x14ac:dyDescent="0.3">
      <c r="A51" s="157"/>
      <c r="B51" s="35" t="s">
        <v>5</v>
      </c>
      <c r="C51" s="254">
        <f>C42</f>
        <v>3722093</v>
      </c>
      <c r="D51" s="254">
        <f>D47</f>
        <v>0</v>
      </c>
      <c r="E51" s="254">
        <f>E49</f>
        <v>0</v>
      </c>
      <c r="F51" s="255">
        <f>C51+D51</f>
        <v>3722093</v>
      </c>
      <c r="G51" s="254">
        <f>G42</f>
        <v>4785157</v>
      </c>
      <c r="H51" s="254">
        <f>H47</f>
        <v>0</v>
      </c>
      <c r="I51" s="254">
        <f>I47</f>
        <v>0</v>
      </c>
      <c r="J51" s="255">
        <f>G51+H51</f>
        <v>4785157</v>
      </c>
      <c r="K51" s="153">
        <f>K42</f>
        <v>4952291</v>
      </c>
      <c r="L51" s="153">
        <f>L47</f>
        <v>0</v>
      </c>
      <c r="M51" s="153">
        <f>M47</f>
        <v>0</v>
      </c>
      <c r="N51" s="154">
        <f>K51+L51</f>
        <v>4952291</v>
      </c>
    </row>
    <row r="52" spans="1:15" ht="32.25" customHeight="1" x14ac:dyDescent="0.25">
      <c r="A52" s="1"/>
    </row>
    <row r="53" spans="1:15" ht="24.75" customHeight="1" x14ac:dyDescent="0.25">
      <c r="A53" s="375" t="s">
        <v>190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</row>
    <row r="54" spans="1:15" ht="15.75" thickBot="1" x14ac:dyDescent="0.3">
      <c r="A54" s="390" t="s">
        <v>105</v>
      </c>
      <c r="B54" s="390"/>
      <c r="C54" s="390"/>
      <c r="D54" s="390"/>
      <c r="E54" s="390"/>
      <c r="F54" s="390"/>
      <c r="G54" s="390"/>
      <c r="H54" s="390"/>
      <c r="I54" s="390"/>
      <c r="J54" s="390"/>
      <c r="K54" s="390"/>
    </row>
    <row r="55" spans="1:15" ht="15.75" customHeight="1" thickBot="1" x14ac:dyDescent="0.3">
      <c r="A55" s="364" t="s">
        <v>13</v>
      </c>
      <c r="B55" s="364" t="s">
        <v>0</v>
      </c>
      <c r="C55" s="379" t="s">
        <v>164</v>
      </c>
      <c r="D55" s="380"/>
      <c r="E55" s="380"/>
      <c r="F55" s="381"/>
      <c r="G55" s="379" t="s">
        <v>191</v>
      </c>
      <c r="H55" s="380"/>
      <c r="I55" s="380"/>
      <c r="J55" s="381"/>
    </row>
    <row r="56" spans="1:15" ht="20.25" customHeight="1" x14ac:dyDescent="0.25">
      <c r="A56" s="385"/>
      <c r="B56" s="385"/>
      <c r="C56" s="31" t="s">
        <v>14</v>
      </c>
      <c r="D56" s="364" t="s">
        <v>25</v>
      </c>
      <c r="E56" s="377" t="s">
        <v>17</v>
      </c>
      <c r="F56" s="31" t="s">
        <v>18</v>
      </c>
      <c r="G56" s="31" t="s">
        <v>14</v>
      </c>
      <c r="H56" s="364" t="s">
        <v>25</v>
      </c>
      <c r="I56" s="377" t="s">
        <v>17</v>
      </c>
      <c r="J56" s="31" t="s">
        <v>18</v>
      </c>
    </row>
    <row r="57" spans="1:15" ht="15.75" thickBot="1" x14ac:dyDescent="0.3">
      <c r="A57" s="365"/>
      <c r="B57" s="365"/>
      <c r="C57" s="32" t="s">
        <v>15</v>
      </c>
      <c r="D57" s="365"/>
      <c r="E57" s="378"/>
      <c r="F57" s="32" t="s">
        <v>26</v>
      </c>
      <c r="G57" s="32" t="s">
        <v>15</v>
      </c>
      <c r="H57" s="365"/>
      <c r="I57" s="378"/>
      <c r="J57" s="32" t="s">
        <v>27</v>
      </c>
    </row>
    <row r="58" spans="1:15" ht="15.75" thickBot="1" x14ac:dyDescent="0.3">
      <c r="A58" s="149">
        <v>1</v>
      </c>
      <c r="B58" s="32">
        <f>A58+1</f>
        <v>2</v>
      </c>
      <c r="C58" s="116">
        <f t="shared" ref="C58:J58" si="1">B58+1</f>
        <v>3</v>
      </c>
      <c r="D58" s="116">
        <f t="shared" si="1"/>
        <v>4</v>
      </c>
      <c r="E58" s="116">
        <f t="shared" si="1"/>
        <v>5</v>
      </c>
      <c r="F58" s="116">
        <f t="shared" si="1"/>
        <v>6</v>
      </c>
      <c r="G58" s="116">
        <f t="shared" si="1"/>
        <v>7</v>
      </c>
      <c r="H58" s="116">
        <f t="shared" si="1"/>
        <v>8</v>
      </c>
      <c r="I58" s="116">
        <f t="shared" si="1"/>
        <v>9</v>
      </c>
      <c r="J58" s="116">
        <f t="shared" si="1"/>
        <v>10</v>
      </c>
    </row>
    <row r="59" spans="1:15" ht="33.75" customHeight="1" thickBot="1" x14ac:dyDescent="0.3">
      <c r="A59" s="157"/>
      <c r="B59" s="35" t="s">
        <v>19</v>
      </c>
      <c r="C59" s="152">
        <f>'Додаток 1'!H42</f>
        <v>4766774</v>
      </c>
      <c r="D59" s="152" t="s">
        <v>20</v>
      </c>
      <c r="E59" s="152" t="s">
        <v>20</v>
      </c>
      <c r="F59" s="152">
        <f>C59</f>
        <v>4766774</v>
      </c>
      <c r="G59" s="152">
        <f>'Додаток 1'!I42</f>
        <v>4795463</v>
      </c>
      <c r="H59" s="152" t="s">
        <v>20</v>
      </c>
      <c r="I59" s="152" t="s">
        <v>20</v>
      </c>
      <c r="J59" s="152">
        <f>G59</f>
        <v>4795463</v>
      </c>
    </row>
    <row r="60" spans="1:15" ht="29.25" customHeight="1" thickBot="1" x14ac:dyDescent="0.3">
      <c r="A60" s="157"/>
      <c r="B60" s="35" t="s">
        <v>21</v>
      </c>
      <c r="C60" s="152" t="s">
        <v>20</v>
      </c>
      <c r="D60" s="152"/>
      <c r="E60" s="152"/>
      <c r="F60" s="152"/>
      <c r="G60" s="152" t="s">
        <v>20</v>
      </c>
      <c r="H60" s="152"/>
      <c r="I60" s="152"/>
      <c r="J60" s="152"/>
    </row>
    <row r="61" spans="1:15" ht="30" customHeight="1" thickBot="1" x14ac:dyDescent="0.3">
      <c r="A61" s="127"/>
      <c r="B61" s="35" t="s">
        <v>22</v>
      </c>
      <c r="C61" s="152" t="s">
        <v>20</v>
      </c>
      <c r="D61" s="152"/>
      <c r="E61" s="152"/>
      <c r="F61" s="152"/>
      <c r="G61" s="152" t="s">
        <v>20</v>
      </c>
      <c r="H61" s="152"/>
      <c r="I61" s="152"/>
      <c r="J61" s="152"/>
    </row>
    <row r="62" spans="1:15" ht="30" customHeight="1" thickBot="1" x14ac:dyDescent="0.3">
      <c r="A62" s="127"/>
      <c r="B62" s="35" t="s">
        <v>106</v>
      </c>
      <c r="C62" s="152" t="s">
        <v>20</v>
      </c>
      <c r="D62" s="152"/>
      <c r="E62" s="152" t="s">
        <v>20</v>
      </c>
      <c r="F62" s="152"/>
      <c r="G62" s="152" t="s">
        <v>20</v>
      </c>
      <c r="H62" s="152"/>
      <c r="I62" s="152" t="s">
        <v>20</v>
      </c>
      <c r="J62" s="152"/>
    </row>
    <row r="63" spans="1:15" ht="21" customHeight="1" thickBot="1" x14ac:dyDescent="0.3">
      <c r="A63" s="127">
        <v>401000</v>
      </c>
      <c r="B63" s="35" t="s">
        <v>23</v>
      </c>
      <c r="C63" s="152" t="s">
        <v>20</v>
      </c>
      <c r="D63" s="152"/>
      <c r="E63" s="152"/>
      <c r="F63" s="152"/>
      <c r="G63" s="152" t="s">
        <v>20</v>
      </c>
      <c r="H63" s="152"/>
      <c r="I63" s="152"/>
      <c r="J63" s="152"/>
    </row>
    <row r="64" spans="1:15" x14ac:dyDescent="0.25">
      <c r="A64" s="360">
        <v>602400</v>
      </c>
      <c r="B64" s="404" t="s">
        <v>24</v>
      </c>
      <c r="C64" s="402" t="s">
        <v>20</v>
      </c>
      <c r="D64" s="402">
        <f>'Додаток 1'!H52</f>
        <v>0</v>
      </c>
      <c r="E64" s="402">
        <f>D64</f>
        <v>0</v>
      </c>
      <c r="F64" s="402">
        <f>E64</f>
        <v>0</v>
      </c>
      <c r="G64" s="402" t="s">
        <v>20</v>
      </c>
      <c r="H64" s="402">
        <f>'Додаток 1'!I52</f>
        <v>0</v>
      </c>
      <c r="I64" s="402">
        <f>H64</f>
        <v>0</v>
      </c>
      <c r="J64" s="402">
        <f>I64</f>
        <v>0</v>
      </c>
    </row>
    <row r="65" spans="1:373" ht="42.75" customHeight="1" thickBot="1" x14ac:dyDescent="0.3">
      <c r="A65" s="360"/>
      <c r="B65" s="405"/>
      <c r="C65" s="403"/>
      <c r="D65" s="403"/>
      <c r="E65" s="403"/>
      <c r="F65" s="403"/>
      <c r="G65" s="403"/>
      <c r="H65" s="403"/>
      <c r="I65" s="403"/>
      <c r="J65" s="403"/>
    </row>
    <row r="66" spans="1:373" ht="15.75" thickBot="1" x14ac:dyDescent="0.3">
      <c r="A66" s="157"/>
      <c r="B66" s="35" t="s">
        <v>5</v>
      </c>
      <c r="C66" s="153">
        <f>C59</f>
        <v>4766774</v>
      </c>
      <c r="D66" s="153">
        <f>D64</f>
        <v>0</v>
      </c>
      <c r="E66" s="153">
        <f>E64</f>
        <v>0</v>
      </c>
      <c r="F66" s="153">
        <f>C66+D66</f>
        <v>4766774</v>
      </c>
      <c r="G66" s="153">
        <f>G59</f>
        <v>4795463</v>
      </c>
      <c r="H66" s="153">
        <f>H64</f>
        <v>0</v>
      </c>
      <c r="I66" s="153">
        <f>I64</f>
        <v>0</v>
      </c>
      <c r="J66" s="153">
        <f>G66+H66</f>
        <v>4795463</v>
      </c>
    </row>
    <row r="67" spans="1:373" ht="15.75" x14ac:dyDescent="0.25">
      <c r="A67" s="1"/>
    </row>
    <row r="68" spans="1:373" ht="30.75" customHeight="1" x14ac:dyDescent="0.25">
      <c r="A68" s="5" t="s">
        <v>165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373" ht="21" customHeight="1" x14ac:dyDescent="0.25">
      <c r="A69" s="375" t="s">
        <v>192</v>
      </c>
      <c r="B69" s="375"/>
      <c r="C69" s="375"/>
      <c r="D69" s="375"/>
      <c r="E69" s="375"/>
      <c r="F69" s="375"/>
      <c r="G69" s="375"/>
      <c r="H69" s="375"/>
      <c r="I69" s="375"/>
      <c r="J69" s="375"/>
      <c r="K69" s="375"/>
      <c r="L69" s="375"/>
    </row>
    <row r="70" spans="1:373" ht="15.75" thickBot="1" x14ac:dyDescent="0.3">
      <c r="A70" s="390" t="s">
        <v>105</v>
      </c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121"/>
    </row>
    <row r="71" spans="1:373" ht="15.75" customHeight="1" thickBot="1" x14ac:dyDescent="0.3">
      <c r="A71" s="364" t="s">
        <v>107</v>
      </c>
      <c r="B71" s="364" t="s">
        <v>0</v>
      </c>
      <c r="C71" s="379" t="s">
        <v>187</v>
      </c>
      <c r="D71" s="380"/>
      <c r="E71" s="380"/>
      <c r="F71" s="381"/>
      <c r="G71" s="379" t="s">
        <v>188</v>
      </c>
      <c r="H71" s="380"/>
      <c r="I71" s="380"/>
      <c r="J71" s="381"/>
      <c r="K71" s="379" t="s">
        <v>189</v>
      </c>
      <c r="L71" s="380"/>
      <c r="M71" s="380"/>
      <c r="N71" s="381"/>
    </row>
    <row r="72" spans="1:373" ht="20.25" customHeight="1" x14ac:dyDescent="0.25">
      <c r="A72" s="385"/>
      <c r="B72" s="385"/>
      <c r="C72" s="31" t="s">
        <v>14</v>
      </c>
      <c r="D72" s="364" t="s">
        <v>25</v>
      </c>
      <c r="E72" s="377" t="s">
        <v>17</v>
      </c>
      <c r="F72" s="31" t="s">
        <v>18</v>
      </c>
      <c r="G72" s="31" t="s">
        <v>14</v>
      </c>
      <c r="H72" s="364" t="s">
        <v>25</v>
      </c>
      <c r="I72" s="377" t="s">
        <v>17</v>
      </c>
      <c r="J72" s="31" t="s">
        <v>18</v>
      </c>
      <c r="K72" s="31" t="s">
        <v>14</v>
      </c>
      <c r="L72" s="364" t="s">
        <v>16</v>
      </c>
      <c r="M72" s="377" t="s">
        <v>17</v>
      </c>
      <c r="N72" s="31" t="s">
        <v>18</v>
      </c>
    </row>
    <row r="73" spans="1:373" ht="48" customHeight="1" thickBot="1" x14ac:dyDescent="0.3">
      <c r="A73" s="365"/>
      <c r="B73" s="365"/>
      <c r="C73" s="32" t="s">
        <v>15</v>
      </c>
      <c r="D73" s="365"/>
      <c r="E73" s="378"/>
      <c r="F73" s="32" t="s">
        <v>26</v>
      </c>
      <c r="G73" s="32" t="s">
        <v>15</v>
      </c>
      <c r="H73" s="365"/>
      <c r="I73" s="378"/>
      <c r="J73" s="32" t="s">
        <v>27</v>
      </c>
      <c r="K73" s="32" t="s">
        <v>15</v>
      </c>
      <c r="L73" s="365"/>
      <c r="M73" s="378"/>
      <c r="N73" s="32" t="s">
        <v>28</v>
      </c>
    </row>
    <row r="74" spans="1:373" ht="24" customHeight="1" thickBot="1" x14ac:dyDescent="0.3">
      <c r="A74" s="32">
        <v>1</v>
      </c>
      <c r="B74" s="32">
        <f>A74+1</f>
        <v>2</v>
      </c>
      <c r="C74" s="116">
        <f t="shared" ref="C74:N74" si="2">B74+1</f>
        <v>3</v>
      </c>
      <c r="D74" s="116">
        <f t="shared" si="2"/>
        <v>4</v>
      </c>
      <c r="E74" s="116">
        <f t="shared" si="2"/>
        <v>5</v>
      </c>
      <c r="F74" s="116">
        <f t="shared" si="2"/>
        <v>6</v>
      </c>
      <c r="G74" s="116">
        <f t="shared" si="2"/>
        <v>7</v>
      </c>
      <c r="H74" s="116">
        <f t="shared" si="2"/>
        <v>8</v>
      </c>
      <c r="I74" s="116">
        <f t="shared" si="2"/>
        <v>9</v>
      </c>
      <c r="J74" s="116">
        <f t="shared" si="2"/>
        <v>10</v>
      </c>
      <c r="K74" s="116">
        <f t="shared" si="2"/>
        <v>11</v>
      </c>
      <c r="L74" s="116">
        <f t="shared" si="2"/>
        <v>12</v>
      </c>
      <c r="M74" s="116">
        <f t="shared" si="2"/>
        <v>13</v>
      </c>
      <c r="N74" s="116">
        <f t="shared" si="2"/>
        <v>14</v>
      </c>
    </row>
    <row r="75" spans="1:373" ht="28.5" customHeight="1" thickBot="1" x14ac:dyDescent="0.3">
      <c r="A75" s="56">
        <v>2000</v>
      </c>
      <c r="B75" s="57" t="s">
        <v>61</v>
      </c>
      <c r="C75" s="256">
        <f>C76+C79+C88</f>
        <v>3722093</v>
      </c>
      <c r="D75" s="256"/>
      <c r="E75" s="256"/>
      <c r="F75" s="256">
        <f>C75+D75</f>
        <v>3722093</v>
      </c>
      <c r="G75" s="256">
        <f>G76+G79+G88</f>
        <v>4785157</v>
      </c>
      <c r="H75" s="256"/>
      <c r="I75" s="256"/>
      <c r="J75" s="256">
        <f>G75+H75</f>
        <v>4785157</v>
      </c>
      <c r="K75" s="155">
        <f>K76+K79+K88</f>
        <v>4952291</v>
      </c>
      <c r="L75" s="155"/>
      <c r="M75" s="155"/>
      <c r="N75" s="155">
        <f>K75+L75</f>
        <v>4952291</v>
      </c>
    </row>
    <row r="76" spans="1:373" s="81" customFormat="1" ht="43.5" customHeight="1" thickBot="1" x14ac:dyDescent="0.3">
      <c r="A76" s="58">
        <v>2100</v>
      </c>
      <c r="B76" s="79" t="s">
        <v>62</v>
      </c>
      <c r="C76" s="257">
        <f>C77+C78</f>
        <v>3400245</v>
      </c>
      <c r="D76" s="258"/>
      <c r="E76" s="258"/>
      <c r="F76" s="259">
        <f t="shared" ref="F76:F92" si="3">C76+D76</f>
        <v>3400245</v>
      </c>
      <c r="G76" s="257">
        <f>G77+G78</f>
        <v>4144185</v>
      </c>
      <c r="H76" s="258"/>
      <c r="I76" s="258"/>
      <c r="J76" s="259">
        <f t="shared" ref="J76:J93" si="4">G76+H76</f>
        <v>4144185</v>
      </c>
      <c r="K76" s="283">
        <f>K77+K78</f>
        <v>4193035</v>
      </c>
      <c r="L76" s="287"/>
      <c r="M76" s="287"/>
      <c r="N76" s="285">
        <f>K76+L76</f>
        <v>4193035</v>
      </c>
    </row>
    <row r="77" spans="1:373" s="87" customFormat="1" ht="21" customHeight="1" thickBot="1" x14ac:dyDescent="0.3">
      <c r="A77" s="98">
        <v>2110</v>
      </c>
      <c r="B77" s="99" t="s">
        <v>63</v>
      </c>
      <c r="C77" s="260">
        <v>2858642</v>
      </c>
      <c r="D77" s="261"/>
      <c r="E77" s="261"/>
      <c r="F77" s="261">
        <f t="shared" si="3"/>
        <v>2858642</v>
      </c>
      <c r="G77" s="260">
        <v>3396873</v>
      </c>
      <c r="H77" s="261"/>
      <c r="I77" s="261"/>
      <c r="J77" s="261">
        <f t="shared" si="4"/>
        <v>3396873</v>
      </c>
      <c r="K77" s="282">
        <v>3436914</v>
      </c>
      <c r="L77" s="215"/>
      <c r="M77" s="215"/>
      <c r="N77" s="286">
        <f t="shared" ref="N77:N92" si="5">K77+L77</f>
        <v>3436914</v>
      </c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  <c r="HN77" s="101"/>
      <c r="HO77" s="101"/>
      <c r="HP77" s="101"/>
      <c r="HQ77" s="101"/>
      <c r="HR77" s="101"/>
      <c r="HS77" s="101"/>
      <c r="HT77" s="101"/>
      <c r="HU77" s="101"/>
      <c r="HV77" s="101"/>
      <c r="HW77" s="101"/>
      <c r="HX77" s="101"/>
      <c r="HY77" s="101"/>
      <c r="HZ77" s="101"/>
      <c r="IA77" s="101"/>
      <c r="IB77" s="101"/>
      <c r="IC77" s="101"/>
      <c r="ID77" s="101"/>
      <c r="IE77" s="101"/>
      <c r="IF77" s="101"/>
      <c r="IG77" s="101"/>
      <c r="IH77" s="101"/>
      <c r="II77" s="101"/>
      <c r="IJ77" s="101"/>
      <c r="IK77" s="101"/>
      <c r="IL77" s="101"/>
      <c r="IM77" s="101"/>
      <c r="IN77" s="101"/>
      <c r="IO77" s="101"/>
      <c r="IP77" s="101"/>
      <c r="IQ77" s="101"/>
      <c r="IR77" s="101"/>
      <c r="IS77" s="101"/>
      <c r="IT77" s="101"/>
      <c r="IU77" s="101"/>
      <c r="IV77" s="101"/>
      <c r="IW77" s="101"/>
      <c r="IX77" s="101"/>
      <c r="IY77" s="101"/>
      <c r="IZ77" s="101"/>
      <c r="JA77" s="101"/>
      <c r="JB77" s="101"/>
      <c r="JC77" s="101"/>
      <c r="JD77" s="101"/>
      <c r="JE77" s="101"/>
      <c r="JF77" s="101"/>
      <c r="JG77" s="101"/>
      <c r="JH77" s="101"/>
      <c r="JI77" s="101"/>
      <c r="JJ77" s="101"/>
      <c r="JK77" s="101"/>
      <c r="JL77" s="101"/>
      <c r="JM77" s="101"/>
      <c r="JN77" s="101"/>
      <c r="JO77" s="101"/>
      <c r="JP77" s="101"/>
      <c r="JQ77" s="101"/>
      <c r="JR77" s="101"/>
      <c r="JS77" s="101"/>
      <c r="JT77" s="101"/>
      <c r="JU77" s="101"/>
      <c r="JV77" s="101"/>
      <c r="JW77" s="101"/>
      <c r="JX77" s="101"/>
      <c r="JY77" s="101"/>
      <c r="JZ77" s="101"/>
      <c r="KA77" s="101"/>
      <c r="KB77" s="101"/>
      <c r="KC77" s="101"/>
      <c r="KD77" s="101"/>
      <c r="KE77" s="101"/>
      <c r="KF77" s="101"/>
      <c r="KG77" s="101"/>
      <c r="KH77" s="101"/>
      <c r="KI77" s="101"/>
      <c r="KJ77" s="101"/>
      <c r="KK77" s="101"/>
      <c r="KL77" s="101"/>
      <c r="KM77" s="101"/>
      <c r="KN77" s="101"/>
      <c r="KO77" s="101"/>
      <c r="KP77" s="101"/>
      <c r="KQ77" s="101"/>
      <c r="KR77" s="101"/>
      <c r="KS77" s="101"/>
      <c r="KT77" s="101"/>
      <c r="KU77" s="101"/>
      <c r="KV77" s="101"/>
      <c r="KW77" s="101"/>
      <c r="KX77" s="101"/>
      <c r="KY77" s="101"/>
      <c r="KZ77" s="101"/>
      <c r="LA77" s="101"/>
      <c r="LB77" s="101"/>
      <c r="LC77" s="101"/>
      <c r="LD77" s="101"/>
      <c r="LE77" s="101"/>
      <c r="LF77" s="101"/>
      <c r="LG77" s="101"/>
      <c r="LH77" s="101"/>
      <c r="LI77" s="101"/>
      <c r="LJ77" s="101"/>
      <c r="LK77" s="101"/>
      <c r="LL77" s="101"/>
      <c r="LM77" s="101"/>
      <c r="LN77" s="101"/>
      <c r="LO77" s="101"/>
      <c r="LP77" s="101"/>
      <c r="LQ77" s="101"/>
      <c r="LR77" s="101"/>
      <c r="LS77" s="101"/>
      <c r="LT77" s="101"/>
      <c r="LU77" s="101"/>
      <c r="LV77" s="101"/>
      <c r="LW77" s="101"/>
      <c r="LX77" s="101"/>
      <c r="LY77" s="101"/>
      <c r="LZ77" s="101"/>
      <c r="MA77" s="101"/>
      <c r="MB77" s="101"/>
      <c r="MC77" s="101"/>
      <c r="MD77" s="101"/>
      <c r="ME77" s="101"/>
      <c r="MF77" s="101"/>
      <c r="MG77" s="101"/>
      <c r="MH77" s="101"/>
      <c r="MI77" s="101"/>
      <c r="MJ77" s="101"/>
      <c r="MK77" s="101"/>
      <c r="ML77" s="101"/>
      <c r="MM77" s="101"/>
      <c r="MN77" s="101"/>
      <c r="MO77" s="101"/>
      <c r="MP77" s="101"/>
      <c r="MQ77" s="101"/>
      <c r="MR77" s="101"/>
      <c r="MS77" s="101"/>
      <c r="MT77" s="101"/>
      <c r="MU77" s="101"/>
      <c r="MV77" s="101"/>
      <c r="MW77" s="101"/>
      <c r="MX77" s="101"/>
      <c r="MY77" s="101"/>
      <c r="MZ77" s="101"/>
      <c r="NA77" s="101"/>
      <c r="NB77" s="101"/>
      <c r="NC77" s="101"/>
      <c r="ND77" s="101"/>
      <c r="NE77" s="101"/>
      <c r="NF77" s="101"/>
      <c r="NG77" s="101"/>
      <c r="NH77" s="101"/>
      <c r="NI77" s="101"/>
    </row>
    <row r="78" spans="1:373" s="87" customFormat="1" ht="26.25" customHeight="1" thickBot="1" x14ac:dyDescent="0.3">
      <c r="A78" s="98">
        <v>2120</v>
      </c>
      <c r="B78" s="99" t="s">
        <v>64</v>
      </c>
      <c r="C78" s="260">
        <v>541603</v>
      </c>
      <c r="D78" s="261"/>
      <c r="E78" s="261"/>
      <c r="F78" s="261">
        <f t="shared" si="3"/>
        <v>541603</v>
      </c>
      <c r="G78" s="260">
        <v>747312</v>
      </c>
      <c r="H78" s="261"/>
      <c r="I78" s="261"/>
      <c r="J78" s="261">
        <f t="shared" si="4"/>
        <v>747312</v>
      </c>
      <c r="K78" s="282">
        <v>756121</v>
      </c>
      <c r="L78" s="215"/>
      <c r="M78" s="215"/>
      <c r="N78" s="286">
        <f t="shared" si="5"/>
        <v>756121</v>
      </c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  <c r="IX78" s="101"/>
      <c r="IY78" s="101"/>
      <c r="IZ78" s="101"/>
      <c r="JA78" s="101"/>
      <c r="JB78" s="101"/>
      <c r="JC78" s="101"/>
      <c r="JD78" s="101"/>
      <c r="JE78" s="101"/>
      <c r="JF78" s="101"/>
      <c r="JG78" s="101"/>
      <c r="JH78" s="101"/>
      <c r="JI78" s="101"/>
      <c r="JJ78" s="101"/>
      <c r="JK78" s="101"/>
      <c r="JL78" s="101"/>
      <c r="JM78" s="101"/>
      <c r="JN78" s="101"/>
      <c r="JO78" s="101"/>
      <c r="JP78" s="101"/>
      <c r="JQ78" s="101"/>
      <c r="JR78" s="101"/>
      <c r="JS78" s="101"/>
      <c r="JT78" s="101"/>
      <c r="JU78" s="101"/>
      <c r="JV78" s="101"/>
      <c r="JW78" s="101"/>
      <c r="JX78" s="101"/>
      <c r="JY78" s="101"/>
      <c r="JZ78" s="101"/>
      <c r="KA78" s="101"/>
      <c r="KB78" s="101"/>
      <c r="KC78" s="101"/>
      <c r="KD78" s="101"/>
      <c r="KE78" s="101"/>
      <c r="KF78" s="101"/>
      <c r="KG78" s="101"/>
      <c r="KH78" s="101"/>
      <c r="KI78" s="101"/>
      <c r="KJ78" s="101"/>
      <c r="KK78" s="101"/>
      <c r="KL78" s="101"/>
      <c r="KM78" s="101"/>
      <c r="KN78" s="101"/>
      <c r="KO78" s="101"/>
      <c r="KP78" s="101"/>
      <c r="KQ78" s="101"/>
      <c r="KR78" s="101"/>
      <c r="KS78" s="101"/>
      <c r="KT78" s="101"/>
      <c r="KU78" s="101"/>
      <c r="KV78" s="101"/>
      <c r="KW78" s="101"/>
      <c r="KX78" s="101"/>
      <c r="KY78" s="101"/>
      <c r="KZ78" s="101"/>
      <c r="LA78" s="101"/>
      <c r="LB78" s="101"/>
      <c r="LC78" s="101"/>
      <c r="LD78" s="101"/>
      <c r="LE78" s="101"/>
      <c r="LF78" s="101"/>
      <c r="LG78" s="101"/>
      <c r="LH78" s="101"/>
      <c r="LI78" s="101"/>
      <c r="LJ78" s="101"/>
      <c r="LK78" s="101"/>
      <c r="LL78" s="101"/>
      <c r="LM78" s="101"/>
      <c r="LN78" s="101"/>
      <c r="LO78" s="101"/>
      <c r="LP78" s="101"/>
      <c r="LQ78" s="101"/>
      <c r="LR78" s="101"/>
      <c r="LS78" s="101"/>
      <c r="LT78" s="101"/>
      <c r="LU78" s="101"/>
      <c r="LV78" s="101"/>
      <c r="LW78" s="101"/>
      <c r="LX78" s="101"/>
      <c r="LY78" s="101"/>
      <c r="LZ78" s="101"/>
      <c r="MA78" s="101"/>
      <c r="MB78" s="101"/>
      <c r="MC78" s="101"/>
      <c r="MD78" s="101"/>
      <c r="ME78" s="101"/>
      <c r="MF78" s="101"/>
      <c r="MG78" s="101"/>
      <c r="MH78" s="101"/>
      <c r="MI78" s="101"/>
      <c r="MJ78" s="101"/>
      <c r="MK78" s="101"/>
      <c r="ML78" s="101"/>
      <c r="MM78" s="101"/>
      <c r="MN78" s="101"/>
      <c r="MO78" s="101"/>
      <c r="MP78" s="101"/>
      <c r="MQ78" s="101"/>
      <c r="MR78" s="101"/>
      <c r="MS78" s="101"/>
      <c r="MT78" s="101"/>
      <c r="MU78" s="101"/>
      <c r="MV78" s="101"/>
      <c r="MW78" s="101"/>
      <c r="MX78" s="101"/>
      <c r="MY78" s="101"/>
      <c r="MZ78" s="101"/>
      <c r="NA78" s="101"/>
      <c r="NB78" s="101"/>
      <c r="NC78" s="101"/>
      <c r="ND78" s="101"/>
      <c r="NE78" s="101"/>
      <c r="NF78" s="101"/>
      <c r="NG78" s="101"/>
      <c r="NH78" s="101"/>
      <c r="NI78" s="101"/>
    </row>
    <row r="79" spans="1:373" s="81" customFormat="1" ht="24.75" thickBot="1" x14ac:dyDescent="0.3">
      <c r="A79" s="58">
        <v>2200</v>
      </c>
      <c r="B79" s="80" t="s">
        <v>65</v>
      </c>
      <c r="C79" s="257">
        <f>C80+C81+C83+C87+C82</f>
        <v>321848</v>
      </c>
      <c r="D79" s="258"/>
      <c r="E79" s="258"/>
      <c r="F79" s="259">
        <f t="shared" si="3"/>
        <v>321848</v>
      </c>
      <c r="G79" s="257">
        <f>G80+G81+G83+G87+G82</f>
        <v>640962</v>
      </c>
      <c r="H79" s="258"/>
      <c r="I79" s="258"/>
      <c r="J79" s="259">
        <f t="shared" si="4"/>
        <v>640962</v>
      </c>
      <c r="K79" s="283">
        <f>K80+K81+K82+K83+K87</f>
        <v>759245</v>
      </c>
      <c r="L79" s="214"/>
      <c r="M79" s="214"/>
      <c r="N79" s="285">
        <f t="shared" si="5"/>
        <v>759245</v>
      </c>
    </row>
    <row r="80" spans="1:373" ht="27.75" customHeight="1" thickBot="1" x14ac:dyDescent="0.3">
      <c r="A80" s="55">
        <v>2210</v>
      </c>
      <c r="B80" s="59" t="s">
        <v>66</v>
      </c>
      <c r="C80" s="262">
        <v>183869</v>
      </c>
      <c r="D80" s="253"/>
      <c r="E80" s="253"/>
      <c r="F80" s="256">
        <f t="shared" si="3"/>
        <v>183869</v>
      </c>
      <c r="G80" s="262">
        <v>298554</v>
      </c>
      <c r="H80" s="253"/>
      <c r="I80" s="253"/>
      <c r="J80" s="256">
        <f t="shared" si="4"/>
        <v>298554</v>
      </c>
      <c r="K80" s="284">
        <v>323436</v>
      </c>
      <c r="L80" s="212"/>
      <c r="M80" s="212"/>
      <c r="N80" s="155">
        <f t="shared" si="5"/>
        <v>323436</v>
      </c>
    </row>
    <row r="81" spans="1:15" ht="27.75" customHeight="1" thickBot="1" x14ac:dyDescent="0.3">
      <c r="A81" s="55">
        <v>2240</v>
      </c>
      <c r="B81" s="59" t="s">
        <v>67</v>
      </c>
      <c r="C81" s="262">
        <v>71159</v>
      </c>
      <c r="D81" s="253"/>
      <c r="E81" s="253"/>
      <c r="F81" s="256">
        <f t="shared" si="3"/>
        <v>71159</v>
      </c>
      <c r="G81" s="262">
        <v>255000</v>
      </c>
      <c r="H81" s="253"/>
      <c r="I81" s="253"/>
      <c r="J81" s="256">
        <f t="shared" si="4"/>
        <v>255000</v>
      </c>
      <c r="K81" s="284">
        <v>270035</v>
      </c>
      <c r="L81" s="152"/>
      <c r="M81" s="152"/>
      <c r="N81" s="155">
        <f t="shared" si="5"/>
        <v>270035</v>
      </c>
    </row>
    <row r="82" spans="1:15" ht="18.75" customHeight="1" thickBot="1" x14ac:dyDescent="0.3">
      <c r="A82" s="55">
        <v>2250</v>
      </c>
      <c r="B82" s="60" t="s">
        <v>68</v>
      </c>
      <c r="C82" s="263">
        <v>0</v>
      </c>
      <c r="D82" s="253"/>
      <c r="E82" s="253"/>
      <c r="F82" s="256">
        <f t="shared" si="3"/>
        <v>0</v>
      </c>
      <c r="G82" s="262">
        <v>5969</v>
      </c>
      <c r="H82" s="253"/>
      <c r="I82" s="253"/>
      <c r="J82" s="256">
        <f t="shared" si="4"/>
        <v>5969</v>
      </c>
      <c r="K82" s="284">
        <v>10000</v>
      </c>
      <c r="L82" s="212"/>
      <c r="M82" s="212"/>
      <c r="N82" s="155">
        <f t="shared" si="5"/>
        <v>10000</v>
      </c>
    </row>
    <row r="83" spans="1:15" s="81" customFormat="1" ht="27.75" customHeight="1" thickBot="1" x14ac:dyDescent="0.3">
      <c r="A83" s="58">
        <v>2270</v>
      </c>
      <c r="B83" s="80" t="s">
        <v>69</v>
      </c>
      <c r="C83" s="257">
        <f>C84+C85+C86</f>
        <v>57020</v>
      </c>
      <c r="D83" s="258"/>
      <c r="E83" s="258"/>
      <c r="F83" s="259">
        <f t="shared" si="3"/>
        <v>57020</v>
      </c>
      <c r="G83" s="257">
        <f>G84+G85+G86</f>
        <v>71439</v>
      </c>
      <c r="H83" s="258"/>
      <c r="I83" s="258"/>
      <c r="J83" s="259">
        <f t="shared" si="4"/>
        <v>71439</v>
      </c>
      <c r="K83" s="283">
        <f>K84+K85+K86</f>
        <v>146658</v>
      </c>
      <c r="L83" s="214"/>
      <c r="M83" s="214"/>
      <c r="N83" s="285">
        <f t="shared" si="5"/>
        <v>146658</v>
      </c>
    </row>
    <row r="84" spans="1:15" ht="20.25" customHeight="1" thickBot="1" x14ac:dyDescent="0.3">
      <c r="A84" s="55">
        <v>2271</v>
      </c>
      <c r="B84" s="60" t="s">
        <v>70</v>
      </c>
      <c r="C84" s="262">
        <v>25397</v>
      </c>
      <c r="D84" s="253"/>
      <c r="E84" s="253"/>
      <c r="F84" s="256">
        <f t="shared" si="3"/>
        <v>25397</v>
      </c>
      <c r="G84" s="262">
        <v>33821</v>
      </c>
      <c r="H84" s="253"/>
      <c r="I84" s="253"/>
      <c r="J84" s="256">
        <f t="shared" si="4"/>
        <v>33821</v>
      </c>
      <c r="K84" s="284">
        <v>88623</v>
      </c>
      <c r="L84" s="212"/>
      <c r="M84" s="212"/>
      <c r="N84" s="155">
        <f t="shared" si="5"/>
        <v>88623</v>
      </c>
    </row>
    <row r="85" spans="1:15" ht="24.75" thickBot="1" x14ac:dyDescent="0.3">
      <c r="A85" s="55">
        <v>2272</v>
      </c>
      <c r="B85" s="59" t="s">
        <v>71</v>
      </c>
      <c r="C85" s="262">
        <v>1739</v>
      </c>
      <c r="D85" s="253"/>
      <c r="E85" s="253"/>
      <c r="F85" s="256">
        <f t="shared" si="3"/>
        <v>1739</v>
      </c>
      <c r="G85" s="262">
        <v>1770</v>
      </c>
      <c r="H85" s="253"/>
      <c r="I85" s="253"/>
      <c r="J85" s="256">
        <f t="shared" si="4"/>
        <v>1770</v>
      </c>
      <c r="K85" s="284">
        <v>1880</v>
      </c>
      <c r="L85" s="212"/>
      <c r="M85" s="212"/>
      <c r="N85" s="155">
        <f t="shared" si="5"/>
        <v>1880</v>
      </c>
    </row>
    <row r="86" spans="1:15" ht="20.25" customHeight="1" thickBot="1" x14ac:dyDescent="0.3">
      <c r="A86" s="55">
        <v>2273</v>
      </c>
      <c r="B86" s="59" t="s">
        <v>72</v>
      </c>
      <c r="C86" s="262">
        <v>29884</v>
      </c>
      <c r="D86" s="264"/>
      <c r="E86" s="264"/>
      <c r="F86" s="256">
        <f t="shared" si="3"/>
        <v>29884</v>
      </c>
      <c r="G86" s="262">
        <v>35848</v>
      </c>
      <c r="H86" s="264"/>
      <c r="I86" s="264"/>
      <c r="J86" s="256">
        <f t="shared" si="4"/>
        <v>35848</v>
      </c>
      <c r="K86" s="284">
        <v>56155</v>
      </c>
      <c r="L86" s="216"/>
      <c r="M86" s="216"/>
      <c r="N86" s="155">
        <f t="shared" si="5"/>
        <v>56155</v>
      </c>
    </row>
    <row r="87" spans="1:15" ht="58.5" customHeight="1" thickBot="1" x14ac:dyDescent="0.3">
      <c r="A87" s="55">
        <v>2282</v>
      </c>
      <c r="B87" s="71" t="s">
        <v>73</v>
      </c>
      <c r="C87" s="262">
        <v>9800</v>
      </c>
      <c r="D87" s="254"/>
      <c r="E87" s="254"/>
      <c r="F87" s="256">
        <f t="shared" si="3"/>
        <v>9800</v>
      </c>
      <c r="G87" s="262">
        <v>10000</v>
      </c>
      <c r="H87" s="254"/>
      <c r="I87" s="254"/>
      <c r="J87" s="256">
        <f t="shared" si="4"/>
        <v>10000</v>
      </c>
      <c r="K87" s="284">
        <v>9116</v>
      </c>
      <c r="L87" s="213"/>
      <c r="M87" s="213"/>
      <c r="N87" s="155">
        <f t="shared" si="5"/>
        <v>9116</v>
      </c>
    </row>
    <row r="88" spans="1:15" s="81" customFormat="1" ht="21" customHeight="1" thickBot="1" x14ac:dyDescent="0.3">
      <c r="A88" s="58">
        <v>2800</v>
      </c>
      <c r="B88" s="72" t="s">
        <v>79</v>
      </c>
      <c r="C88" s="257">
        <v>0</v>
      </c>
      <c r="D88" s="258"/>
      <c r="E88" s="258"/>
      <c r="F88" s="259">
        <f t="shared" si="3"/>
        <v>0</v>
      </c>
      <c r="G88" s="257">
        <v>10</v>
      </c>
      <c r="H88" s="258"/>
      <c r="I88" s="258"/>
      <c r="J88" s="259">
        <f t="shared" si="4"/>
        <v>10</v>
      </c>
      <c r="K88" s="283">
        <v>11</v>
      </c>
      <c r="L88" s="214"/>
      <c r="M88" s="214"/>
      <c r="N88" s="285">
        <f t="shared" si="5"/>
        <v>11</v>
      </c>
    </row>
    <row r="89" spans="1:15" s="82" customFormat="1" ht="15.75" thickBot="1" x14ac:dyDescent="0.3">
      <c r="A89" s="56">
        <v>3000</v>
      </c>
      <c r="B89" s="57" t="s">
        <v>74</v>
      </c>
      <c r="C89" s="255">
        <f t="shared" ref="C89:E89" si="6">C90</f>
        <v>0</v>
      </c>
      <c r="D89" s="255">
        <f t="shared" si="6"/>
        <v>0</v>
      </c>
      <c r="E89" s="255">
        <f t="shared" si="6"/>
        <v>0</v>
      </c>
      <c r="F89" s="255">
        <f>C89+D89</f>
        <v>0</v>
      </c>
      <c r="G89" s="255">
        <f>G90</f>
        <v>0</v>
      </c>
      <c r="H89" s="255">
        <f>H90</f>
        <v>0</v>
      </c>
      <c r="I89" s="255">
        <f>H89</f>
        <v>0</v>
      </c>
      <c r="J89" s="255">
        <f t="shared" si="4"/>
        <v>0</v>
      </c>
      <c r="K89" s="154">
        <v>0</v>
      </c>
      <c r="L89" s="154">
        <f t="shared" ref="L89:M89" si="7">L90</f>
        <v>0</v>
      </c>
      <c r="M89" s="154">
        <f t="shared" si="7"/>
        <v>0</v>
      </c>
      <c r="N89" s="154">
        <f t="shared" si="5"/>
        <v>0</v>
      </c>
    </row>
    <row r="90" spans="1:15" s="81" customFormat="1" ht="27" customHeight="1" thickBot="1" x14ac:dyDescent="0.3">
      <c r="A90" s="61">
        <v>3100</v>
      </c>
      <c r="B90" s="77" t="s">
        <v>75</v>
      </c>
      <c r="C90" s="258"/>
      <c r="D90" s="258">
        <v>0</v>
      </c>
      <c r="E90" s="258">
        <f>D90</f>
        <v>0</v>
      </c>
      <c r="F90" s="259">
        <f>C90+D90</f>
        <v>0</v>
      </c>
      <c r="G90" s="258"/>
      <c r="H90" s="258">
        <f>'Додаток 1'!F51</f>
        <v>0</v>
      </c>
      <c r="I90" s="258">
        <f>H90</f>
        <v>0</v>
      </c>
      <c r="J90" s="259">
        <f t="shared" si="4"/>
        <v>0</v>
      </c>
      <c r="K90" s="287"/>
      <c r="L90" s="287">
        <f>L91+L92</f>
        <v>0</v>
      </c>
      <c r="M90" s="287">
        <f>M91+M92</f>
        <v>0</v>
      </c>
      <c r="N90" s="285">
        <f t="shared" si="5"/>
        <v>0</v>
      </c>
    </row>
    <row r="91" spans="1:15" ht="39.75" customHeight="1" thickBot="1" x14ac:dyDescent="0.3">
      <c r="A91" s="63">
        <v>3110</v>
      </c>
      <c r="B91" s="62" t="s">
        <v>76</v>
      </c>
      <c r="C91" s="253"/>
      <c r="D91" s="253">
        <v>0</v>
      </c>
      <c r="E91" s="253">
        <f>E90</f>
        <v>0</v>
      </c>
      <c r="F91" s="256">
        <f t="shared" si="3"/>
        <v>0</v>
      </c>
      <c r="G91" s="253"/>
      <c r="H91" s="253">
        <f>H90</f>
        <v>0</v>
      </c>
      <c r="I91" s="253">
        <f>H91</f>
        <v>0</v>
      </c>
      <c r="J91" s="256">
        <f t="shared" si="4"/>
        <v>0</v>
      </c>
      <c r="K91" s="152"/>
      <c r="L91" s="152"/>
      <c r="M91" s="152"/>
      <c r="N91" s="155">
        <f t="shared" si="5"/>
        <v>0</v>
      </c>
    </row>
    <row r="92" spans="1:15" ht="33" customHeight="1" thickBot="1" x14ac:dyDescent="0.3">
      <c r="A92" s="63">
        <v>3132</v>
      </c>
      <c r="B92" s="59" t="s">
        <v>77</v>
      </c>
      <c r="C92" s="152"/>
      <c r="D92" s="152"/>
      <c r="E92" s="152"/>
      <c r="F92" s="155">
        <f t="shared" si="3"/>
        <v>0</v>
      </c>
      <c r="G92" s="152"/>
      <c r="H92" s="152"/>
      <c r="I92" s="152"/>
      <c r="J92" s="155">
        <f t="shared" si="4"/>
        <v>0</v>
      </c>
      <c r="K92" s="152"/>
      <c r="L92" s="152"/>
      <c r="M92" s="152"/>
      <c r="N92" s="155">
        <f t="shared" si="5"/>
        <v>0</v>
      </c>
    </row>
    <row r="93" spans="1:15" ht="15.75" thickBot="1" x14ac:dyDescent="0.3">
      <c r="A93" s="67"/>
      <c r="B93" s="69" t="s">
        <v>5</v>
      </c>
      <c r="C93" s="154">
        <f>C75+C89</f>
        <v>3722093</v>
      </c>
      <c r="D93" s="154">
        <f>D75+D89</f>
        <v>0</v>
      </c>
      <c r="E93" s="154">
        <f>E75+E89</f>
        <v>0</v>
      </c>
      <c r="F93" s="154">
        <f>C93+D93</f>
        <v>3722093</v>
      </c>
      <c r="G93" s="154">
        <f>G75+G89</f>
        <v>4785157</v>
      </c>
      <c r="H93" s="154">
        <f>H89+H75</f>
        <v>0</v>
      </c>
      <c r="I93" s="154">
        <f>I89+I75</f>
        <v>0</v>
      </c>
      <c r="J93" s="155">
        <f t="shared" si="4"/>
        <v>4785157</v>
      </c>
      <c r="K93" s="154">
        <f>K75</f>
        <v>4952291</v>
      </c>
      <c r="L93" s="154">
        <f>L89</f>
        <v>0</v>
      </c>
      <c r="M93" s="154">
        <f>M89</f>
        <v>0</v>
      </c>
      <c r="N93" s="316">
        <f>K93+L93</f>
        <v>4952291</v>
      </c>
      <c r="O93" s="122"/>
    </row>
    <row r="94" spans="1:15" ht="25.5" customHeight="1" x14ac:dyDescent="0.25">
      <c r="A94" s="394" t="s">
        <v>193</v>
      </c>
      <c r="B94" s="394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5"/>
    </row>
    <row r="95" spans="1:15" ht="15.75" thickBot="1" x14ac:dyDescent="0.3">
      <c r="A95" s="390" t="s">
        <v>105</v>
      </c>
      <c r="B95" s="390"/>
      <c r="C95" s="390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121"/>
    </row>
    <row r="96" spans="1:15" ht="15.75" customHeight="1" thickBot="1" x14ac:dyDescent="0.3">
      <c r="A96" s="364" t="s">
        <v>151</v>
      </c>
      <c r="B96" s="364" t="s">
        <v>0</v>
      </c>
      <c r="C96" s="379" t="s">
        <v>187</v>
      </c>
      <c r="D96" s="380"/>
      <c r="E96" s="380"/>
      <c r="F96" s="381"/>
      <c r="G96" s="379" t="s">
        <v>188</v>
      </c>
      <c r="H96" s="380"/>
      <c r="I96" s="380"/>
      <c r="J96" s="381"/>
      <c r="K96" s="379" t="s">
        <v>189</v>
      </c>
      <c r="L96" s="380"/>
      <c r="M96" s="380"/>
      <c r="N96" s="381"/>
    </row>
    <row r="97" spans="1:248" ht="20.25" customHeight="1" x14ac:dyDescent="0.25">
      <c r="A97" s="385"/>
      <c r="B97" s="385"/>
      <c r="C97" s="31" t="s">
        <v>14</v>
      </c>
      <c r="D97" s="364" t="s">
        <v>25</v>
      </c>
      <c r="E97" s="377" t="s">
        <v>17</v>
      </c>
      <c r="F97" s="31" t="s">
        <v>18</v>
      </c>
      <c r="G97" s="31" t="s">
        <v>14</v>
      </c>
      <c r="H97" s="364" t="s">
        <v>16</v>
      </c>
      <c r="I97" s="377" t="s">
        <v>17</v>
      </c>
      <c r="J97" s="31" t="s">
        <v>18</v>
      </c>
      <c r="K97" s="31" t="s">
        <v>14</v>
      </c>
      <c r="L97" s="364" t="s">
        <v>16</v>
      </c>
      <c r="M97" s="377" t="s">
        <v>17</v>
      </c>
      <c r="N97" s="31" t="s">
        <v>18</v>
      </c>
    </row>
    <row r="98" spans="1:248" ht="41.25" customHeight="1" thickBot="1" x14ac:dyDescent="0.3">
      <c r="A98" s="385"/>
      <c r="B98" s="365"/>
      <c r="C98" s="32" t="s">
        <v>15</v>
      </c>
      <c r="D98" s="365"/>
      <c r="E98" s="378"/>
      <c r="F98" s="32" t="s">
        <v>26</v>
      </c>
      <c r="G98" s="32" t="s">
        <v>15</v>
      </c>
      <c r="H98" s="365"/>
      <c r="I98" s="378"/>
      <c r="J98" s="32" t="s">
        <v>27</v>
      </c>
      <c r="K98" s="32" t="s">
        <v>15</v>
      </c>
      <c r="L98" s="365"/>
      <c r="M98" s="378"/>
      <c r="N98" s="32" t="s">
        <v>28</v>
      </c>
    </row>
    <row r="99" spans="1:248" ht="15.75" thickBot="1" x14ac:dyDescent="0.3">
      <c r="A99" s="127">
        <v>1</v>
      </c>
      <c r="B99" s="32">
        <f>A99+1</f>
        <v>2</v>
      </c>
      <c r="C99" s="116">
        <f t="shared" ref="C99:N99" si="8">B99+1</f>
        <v>3</v>
      </c>
      <c r="D99" s="116">
        <f t="shared" si="8"/>
        <v>4</v>
      </c>
      <c r="E99" s="116">
        <f t="shared" si="8"/>
        <v>5</v>
      </c>
      <c r="F99" s="116">
        <f t="shared" si="8"/>
        <v>6</v>
      </c>
      <c r="G99" s="116">
        <f t="shared" si="8"/>
        <v>7</v>
      </c>
      <c r="H99" s="116">
        <f t="shared" si="8"/>
        <v>8</v>
      </c>
      <c r="I99" s="116">
        <f t="shared" si="8"/>
        <v>9</v>
      </c>
      <c r="J99" s="116">
        <f t="shared" si="8"/>
        <v>10</v>
      </c>
      <c r="K99" s="116">
        <f t="shared" si="8"/>
        <v>11</v>
      </c>
      <c r="L99" s="116">
        <f t="shared" si="8"/>
        <v>12</v>
      </c>
      <c r="M99" s="116">
        <f t="shared" si="8"/>
        <v>13</v>
      </c>
      <c r="N99" s="116">
        <f t="shared" si="8"/>
        <v>14</v>
      </c>
    </row>
    <row r="100" spans="1:248" ht="15.75" thickBot="1" x14ac:dyDescent="0.3">
      <c r="A100" s="157"/>
      <c r="B100" s="35"/>
      <c r="C100" s="35"/>
      <c r="D100" s="35"/>
      <c r="E100" s="35"/>
      <c r="F100" s="35"/>
      <c r="G100" s="35"/>
      <c r="H100" s="35"/>
      <c r="I100" s="35"/>
      <c r="J100" s="35"/>
      <c r="K100" s="32"/>
      <c r="L100" s="35"/>
      <c r="M100" s="35"/>
      <c r="N100" s="35"/>
    </row>
    <row r="101" spans="1:248" ht="15.75" thickBot="1" x14ac:dyDescent="0.3">
      <c r="A101" s="157"/>
      <c r="B101" s="37"/>
      <c r="C101" s="38"/>
      <c r="D101" s="38"/>
      <c r="E101" s="38"/>
      <c r="F101" s="38"/>
      <c r="G101" s="38"/>
      <c r="H101" s="38"/>
      <c r="I101" s="38"/>
      <c r="J101" s="38"/>
      <c r="K101" s="32"/>
      <c r="L101" s="38"/>
      <c r="M101" s="38"/>
      <c r="N101" s="38"/>
    </row>
    <row r="102" spans="1:248" ht="15.75" thickBot="1" x14ac:dyDescent="0.3">
      <c r="A102" s="157"/>
      <c r="B102" s="37"/>
      <c r="C102" s="38"/>
      <c r="D102" s="38"/>
      <c r="E102" s="38"/>
      <c r="F102" s="38"/>
      <c r="G102" s="38"/>
      <c r="H102" s="38"/>
      <c r="I102" s="38"/>
      <c r="J102" s="38"/>
      <c r="K102" s="32"/>
      <c r="L102" s="38"/>
      <c r="M102" s="38"/>
      <c r="N102" s="38"/>
    </row>
    <row r="103" spans="1:248" ht="15.75" thickBot="1" x14ac:dyDescent="0.3">
      <c r="A103" s="157"/>
      <c r="B103" s="37" t="s">
        <v>4</v>
      </c>
      <c r="C103" s="38"/>
      <c r="D103" s="38"/>
      <c r="E103" s="38"/>
      <c r="F103" s="38"/>
      <c r="G103" s="38"/>
      <c r="H103" s="38"/>
      <c r="I103" s="38"/>
      <c r="J103" s="38"/>
      <c r="K103" s="32"/>
      <c r="L103" s="38"/>
      <c r="M103" s="38"/>
      <c r="N103" s="38"/>
    </row>
    <row r="104" spans="1:248" ht="15.75" thickBot="1" x14ac:dyDescent="0.3">
      <c r="A104" s="127"/>
      <c r="B104" s="35" t="s">
        <v>5</v>
      </c>
      <c r="C104" s="38"/>
      <c r="D104" s="38"/>
      <c r="E104" s="38"/>
      <c r="F104" s="38"/>
      <c r="G104" s="38"/>
      <c r="H104" s="38"/>
      <c r="I104" s="38"/>
      <c r="J104" s="38"/>
      <c r="K104" s="32"/>
      <c r="L104" s="38"/>
      <c r="M104" s="38"/>
      <c r="N104" s="123"/>
      <c r="O104" s="122"/>
    </row>
    <row r="105" spans="1:248" ht="29.25" customHeight="1" x14ac:dyDescent="0.25">
      <c r="A105" s="395" t="s">
        <v>194</v>
      </c>
      <c r="B105" s="394"/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5"/>
    </row>
    <row r="106" spans="1:248" ht="15.75" thickBot="1" x14ac:dyDescent="0.3">
      <c r="A106" s="390" t="s">
        <v>105</v>
      </c>
      <c r="B106" s="390"/>
      <c r="C106" s="390"/>
      <c r="D106" s="390"/>
      <c r="E106" s="390"/>
      <c r="F106" s="390"/>
      <c r="G106" s="390"/>
      <c r="H106" s="390"/>
      <c r="I106" s="390"/>
      <c r="J106" s="390"/>
      <c r="K106" s="121"/>
    </row>
    <row r="107" spans="1:248" ht="27" customHeight="1" thickBot="1" x14ac:dyDescent="0.3">
      <c r="A107" s="364" t="s">
        <v>107</v>
      </c>
      <c r="B107" s="364" t="s">
        <v>0</v>
      </c>
      <c r="C107" s="379" t="s">
        <v>164</v>
      </c>
      <c r="D107" s="380"/>
      <c r="E107" s="380"/>
      <c r="F107" s="381"/>
      <c r="G107" s="379" t="s">
        <v>191</v>
      </c>
      <c r="H107" s="380"/>
      <c r="I107" s="380"/>
      <c r="J107" s="381"/>
    </row>
    <row r="108" spans="1:248" ht="20.25" customHeight="1" x14ac:dyDescent="0.25">
      <c r="A108" s="385"/>
      <c r="B108" s="385"/>
      <c r="C108" s="31" t="s">
        <v>14</v>
      </c>
      <c r="D108" s="364" t="s">
        <v>25</v>
      </c>
      <c r="E108" s="377" t="s">
        <v>17</v>
      </c>
      <c r="F108" s="31" t="s">
        <v>18</v>
      </c>
      <c r="G108" s="31" t="s">
        <v>14</v>
      </c>
      <c r="H108" s="364" t="s">
        <v>25</v>
      </c>
      <c r="I108" s="377" t="s">
        <v>17</v>
      </c>
      <c r="J108" s="31" t="s">
        <v>18</v>
      </c>
    </row>
    <row r="109" spans="1:248" ht="41.25" customHeight="1" thickBot="1" x14ac:dyDescent="0.3">
      <c r="A109" s="365"/>
      <c r="B109" s="365"/>
      <c r="C109" s="32" t="s">
        <v>15</v>
      </c>
      <c r="D109" s="365"/>
      <c r="E109" s="378"/>
      <c r="F109" s="32" t="s">
        <v>26</v>
      </c>
      <c r="G109" s="32" t="s">
        <v>15</v>
      </c>
      <c r="H109" s="365"/>
      <c r="I109" s="378"/>
      <c r="J109" s="32" t="s">
        <v>27</v>
      </c>
    </row>
    <row r="110" spans="1:248" ht="15" customHeight="1" thickBot="1" x14ac:dyDescent="0.3">
      <c r="A110" s="32">
        <v>1</v>
      </c>
      <c r="B110" s="32">
        <f>A110+1</f>
        <v>2</v>
      </c>
      <c r="C110" s="116">
        <f t="shared" ref="C110:J110" si="9">B110+1</f>
        <v>3</v>
      </c>
      <c r="D110" s="116">
        <f t="shared" si="9"/>
        <v>4</v>
      </c>
      <c r="E110" s="116">
        <f t="shared" si="9"/>
        <v>5</v>
      </c>
      <c r="F110" s="116">
        <f t="shared" si="9"/>
        <v>6</v>
      </c>
      <c r="G110" s="116">
        <f t="shared" si="9"/>
        <v>7</v>
      </c>
      <c r="H110" s="116">
        <f t="shared" si="9"/>
        <v>8</v>
      </c>
      <c r="I110" s="116">
        <f t="shared" si="9"/>
        <v>9</v>
      </c>
      <c r="J110" s="116">
        <f t="shared" si="9"/>
        <v>10</v>
      </c>
    </row>
    <row r="111" spans="1:248" s="82" customFormat="1" ht="24" customHeight="1" thickBot="1" x14ac:dyDescent="0.3">
      <c r="A111" s="56">
        <v>2000</v>
      </c>
      <c r="B111" s="57" t="str">
        <f t="shared" ref="B111:B124" si="10">B75</f>
        <v>Поточні видатки</v>
      </c>
      <c r="C111" s="154">
        <f>C112+C115+C124</f>
        <v>4766774.108</v>
      </c>
      <c r="D111" s="154"/>
      <c r="E111" s="154"/>
      <c r="F111" s="154">
        <f>C111+D111</f>
        <v>4766774.108</v>
      </c>
      <c r="G111" s="154">
        <f>G112+G115+G124</f>
        <v>4795463</v>
      </c>
      <c r="H111" s="154"/>
      <c r="I111" s="154"/>
      <c r="J111" s="154">
        <f>G111+H111</f>
        <v>4795463</v>
      </c>
    </row>
    <row r="112" spans="1:248" s="86" customFormat="1" ht="45" customHeight="1" thickBot="1" x14ac:dyDescent="0.3">
      <c r="A112" s="102">
        <v>2100</v>
      </c>
      <c r="B112" s="103" t="str">
        <f t="shared" si="10"/>
        <v>Оплата праці і нарахування на заробітну плату</v>
      </c>
      <c r="C112" s="313">
        <f>C113+C114</f>
        <v>4193035</v>
      </c>
      <c r="D112" s="313"/>
      <c r="E112" s="313"/>
      <c r="F112" s="313">
        <f t="shared" ref="F112:F124" si="11">C112+D112</f>
        <v>4193035</v>
      </c>
      <c r="G112" s="313">
        <f>G113+G114</f>
        <v>4193035</v>
      </c>
      <c r="H112" s="313"/>
      <c r="I112" s="313"/>
      <c r="J112" s="313">
        <f>G112+H112</f>
        <v>4193035</v>
      </c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  <c r="DL112" s="104"/>
      <c r="DM112" s="104"/>
      <c r="DN112" s="104"/>
      <c r="DO112" s="104"/>
      <c r="DP112" s="104"/>
      <c r="DQ112" s="104"/>
      <c r="DR112" s="104"/>
      <c r="DS112" s="104"/>
      <c r="DT112" s="104"/>
      <c r="DU112" s="104"/>
      <c r="DV112" s="104"/>
      <c r="DW112" s="104"/>
      <c r="DX112" s="104"/>
      <c r="DY112" s="104"/>
      <c r="DZ112" s="104"/>
      <c r="EA112" s="104"/>
      <c r="EB112" s="104"/>
      <c r="EC112" s="104"/>
      <c r="ED112" s="104"/>
      <c r="EE112" s="104"/>
      <c r="EF112" s="104"/>
      <c r="EG112" s="104"/>
      <c r="EH112" s="104"/>
      <c r="EI112" s="104"/>
      <c r="EJ112" s="104"/>
      <c r="EK112" s="104"/>
      <c r="EL112" s="104"/>
      <c r="EM112" s="104"/>
      <c r="EN112" s="104"/>
      <c r="EO112" s="104"/>
      <c r="EP112" s="104"/>
      <c r="EQ112" s="104"/>
      <c r="ER112" s="104"/>
      <c r="ES112" s="104"/>
      <c r="ET112" s="104"/>
      <c r="EU112" s="104"/>
      <c r="EV112" s="104"/>
      <c r="EW112" s="104"/>
      <c r="EX112" s="104"/>
      <c r="EY112" s="104"/>
      <c r="EZ112" s="104"/>
      <c r="FA112" s="104"/>
      <c r="FB112" s="104"/>
      <c r="FC112" s="104"/>
      <c r="FD112" s="104"/>
      <c r="FE112" s="104"/>
      <c r="FF112" s="104"/>
      <c r="FG112" s="104"/>
      <c r="FH112" s="104"/>
      <c r="FI112" s="104"/>
      <c r="FJ112" s="104"/>
      <c r="FK112" s="104"/>
      <c r="FL112" s="104"/>
      <c r="FM112" s="104"/>
      <c r="FN112" s="104"/>
      <c r="FO112" s="104"/>
      <c r="FP112" s="104"/>
      <c r="FQ112" s="104"/>
      <c r="FR112" s="104"/>
      <c r="FS112" s="104"/>
      <c r="FT112" s="104"/>
      <c r="FU112" s="104"/>
      <c r="FV112" s="104"/>
      <c r="FW112" s="104"/>
      <c r="FX112" s="104"/>
      <c r="FY112" s="104"/>
      <c r="FZ112" s="104"/>
      <c r="GA112" s="104"/>
      <c r="GB112" s="104"/>
      <c r="GC112" s="104"/>
      <c r="GD112" s="104"/>
      <c r="GE112" s="104"/>
      <c r="GF112" s="104"/>
      <c r="GG112" s="104"/>
      <c r="GH112" s="104"/>
      <c r="GI112" s="104"/>
      <c r="GJ112" s="104"/>
      <c r="GK112" s="104"/>
      <c r="GL112" s="104"/>
      <c r="GM112" s="104"/>
      <c r="GN112" s="104"/>
      <c r="GO112" s="104"/>
      <c r="GP112" s="104"/>
      <c r="GQ112" s="104"/>
      <c r="GR112" s="104"/>
      <c r="GS112" s="104"/>
      <c r="GT112" s="104"/>
      <c r="GU112" s="104"/>
      <c r="GV112" s="104"/>
      <c r="GW112" s="104"/>
      <c r="GX112" s="104"/>
      <c r="GY112" s="104"/>
      <c r="GZ112" s="104"/>
      <c r="HA112" s="104"/>
      <c r="HB112" s="104"/>
      <c r="HC112" s="104"/>
      <c r="HD112" s="104"/>
      <c r="HE112" s="104"/>
      <c r="HF112" s="104"/>
      <c r="HG112" s="104"/>
      <c r="HH112" s="104"/>
      <c r="HI112" s="104"/>
      <c r="HJ112" s="104"/>
      <c r="HK112" s="104"/>
      <c r="HL112" s="104"/>
      <c r="HM112" s="104"/>
      <c r="HN112" s="104"/>
      <c r="HO112" s="104"/>
      <c r="HP112" s="104"/>
      <c r="HQ112" s="104"/>
      <c r="HR112" s="104"/>
      <c r="HS112" s="104"/>
      <c r="HT112" s="104"/>
      <c r="HU112" s="104"/>
      <c r="HV112" s="104"/>
      <c r="HW112" s="104"/>
      <c r="HX112" s="104"/>
      <c r="HY112" s="104"/>
      <c r="HZ112" s="104"/>
      <c r="IA112" s="104"/>
      <c r="IB112" s="104"/>
      <c r="IC112" s="104"/>
      <c r="ID112" s="104"/>
      <c r="IE112" s="104"/>
      <c r="IF112" s="104"/>
      <c r="IG112" s="104"/>
      <c r="IH112" s="104"/>
      <c r="II112" s="104"/>
      <c r="IJ112" s="104"/>
      <c r="IK112" s="104"/>
      <c r="IL112" s="104"/>
      <c r="IM112" s="104"/>
      <c r="IN112" s="104"/>
    </row>
    <row r="113" spans="1:248" s="87" customFormat="1" ht="20.25" customHeight="1" thickBot="1" x14ac:dyDescent="0.3">
      <c r="A113" s="98">
        <v>2110</v>
      </c>
      <c r="B113" s="105" t="str">
        <f t="shared" si="10"/>
        <v>Оплата праці</v>
      </c>
      <c r="C113" s="286">
        <f>K77*1</f>
        <v>3436914</v>
      </c>
      <c r="D113" s="215"/>
      <c r="E113" s="215"/>
      <c r="F113" s="286">
        <f t="shared" si="11"/>
        <v>3436914</v>
      </c>
      <c r="G113" s="286">
        <f>ROUND(F113*1,0)</f>
        <v>3436914</v>
      </c>
      <c r="H113" s="286"/>
      <c r="I113" s="286"/>
      <c r="J113" s="286">
        <f>G113+H113</f>
        <v>3436914</v>
      </c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  <c r="FW113" s="101"/>
      <c r="FX113" s="101"/>
      <c r="FY113" s="101"/>
      <c r="FZ113" s="101"/>
      <c r="GA113" s="101"/>
      <c r="GB113" s="101"/>
      <c r="GC113" s="101"/>
      <c r="GD113" s="101"/>
      <c r="GE113" s="101"/>
      <c r="GF113" s="101"/>
      <c r="GG113" s="101"/>
      <c r="GH113" s="101"/>
      <c r="GI113" s="101"/>
      <c r="GJ113" s="101"/>
      <c r="GK113" s="101"/>
      <c r="GL113" s="101"/>
      <c r="GM113" s="101"/>
      <c r="GN113" s="101"/>
      <c r="GO113" s="101"/>
      <c r="GP113" s="101"/>
      <c r="GQ113" s="101"/>
      <c r="GR113" s="101"/>
      <c r="GS113" s="101"/>
      <c r="GT113" s="101"/>
      <c r="GU113" s="101"/>
      <c r="GV113" s="101"/>
      <c r="GW113" s="101"/>
      <c r="GX113" s="101"/>
      <c r="GY113" s="101"/>
      <c r="GZ113" s="101"/>
      <c r="HA113" s="101"/>
      <c r="HB113" s="101"/>
      <c r="HC113" s="101"/>
      <c r="HD113" s="101"/>
      <c r="HE113" s="101"/>
      <c r="HF113" s="101"/>
      <c r="HG113" s="101"/>
      <c r="HH113" s="101"/>
      <c r="HI113" s="101"/>
      <c r="HJ113" s="101"/>
      <c r="HK113" s="101"/>
      <c r="HL113" s="101"/>
      <c r="HM113" s="101"/>
      <c r="HN113" s="101"/>
      <c r="HO113" s="101"/>
      <c r="HP113" s="101"/>
      <c r="HQ113" s="101"/>
      <c r="HR113" s="101"/>
      <c r="HS113" s="101"/>
      <c r="HT113" s="101"/>
      <c r="HU113" s="101"/>
      <c r="HV113" s="101"/>
      <c r="HW113" s="101"/>
      <c r="HX113" s="101"/>
      <c r="HY113" s="101"/>
      <c r="HZ113" s="101"/>
      <c r="IA113" s="101"/>
      <c r="IB113" s="101"/>
      <c r="IC113" s="101"/>
      <c r="ID113" s="101"/>
      <c r="IE113" s="101"/>
      <c r="IF113" s="101"/>
      <c r="IG113" s="101"/>
      <c r="IH113" s="101"/>
      <c r="II113" s="101"/>
      <c r="IJ113" s="101"/>
      <c r="IK113" s="101"/>
      <c r="IL113" s="101"/>
      <c r="IM113" s="101"/>
      <c r="IN113" s="101"/>
    </row>
    <row r="114" spans="1:248" s="87" customFormat="1" ht="27.75" customHeight="1" thickBot="1" x14ac:dyDescent="0.3">
      <c r="A114" s="98">
        <v>2120</v>
      </c>
      <c r="B114" s="105" t="str">
        <f t="shared" si="10"/>
        <v>Нарахування на заробітну плату</v>
      </c>
      <c r="C114" s="286">
        <f>K78*1</f>
        <v>756121</v>
      </c>
      <c r="D114" s="215"/>
      <c r="E114" s="215"/>
      <c r="F114" s="286">
        <f t="shared" si="11"/>
        <v>756121</v>
      </c>
      <c r="G114" s="286">
        <f>ROUND(F114*1,0)</f>
        <v>756121</v>
      </c>
      <c r="H114" s="286"/>
      <c r="I114" s="286"/>
      <c r="J114" s="286">
        <f>G114+H114</f>
        <v>756121</v>
      </c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  <c r="FJ114" s="101"/>
      <c r="FK114" s="101"/>
      <c r="FL114" s="101"/>
      <c r="FM114" s="101"/>
      <c r="FN114" s="101"/>
      <c r="FO114" s="101"/>
      <c r="FP114" s="101"/>
      <c r="FQ114" s="101"/>
      <c r="FR114" s="101"/>
      <c r="FS114" s="101"/>
      <c r="FT114" s="101"/>
      <c r="FU114" s="101"/>
      <c r="FV114" s="101"/>
      <c r="FW114" s="101"/>
      <c r="FX114" s="101"/>
      <c r="FY114" s="101"/>
      <c r="FZ114" s="101"/>
      <c r="GA114" s="101"/>
      <c r="GB114" s="101"/>
      <c r="GC114" s="101"/>
      <c r="GD114" s="101"/>
      <c r="GE114" s="101"/>
      <c r="GF114" s="101"/>
      <c r="GG114" s="101"/>
      <c r="GH114" s="101"/>
      <c r="GI114" s="101"/>
      <c r="GJ114" s="101"/>
      <c r="GK114" s="101"/>
      <c r="GL114" s="101"/>
      <c r="GM114" s="101"/>
      <c r="GN114" s="101"/>
      <c r="GO114" s="101"/>
      <c r="GP114" s="101"/>
      <c r="GQ114" s="101"/>
      <c r="GR114" s="101"/>
      <c r="GS114" s="101"/>
      <c r="GT114" s="101"/>
      <c r="GU114" s="101"/>
      <c r="GV114" s="101"/>
      <c r="GW114" s="101"/>
      <c r="GX114" s="101"/>
      <c r="GY114" s="101"/>
      <c r="GZ114" s="101"/>
      <c r="HA114" s="101"/>
      <c r="HB114" s="101"/>
      <c r="HC114" s="101"/>
      <c r="HD114" s="101"/>
      <c r="HE114" s="101"/>
      <c r="HF114" s="101"/>
      <c r="HG114" s="101"/>
      <c r="HH114" s="101"/>
      <c r="HI114" s="101"/>
      <c r="HJ114" s="101"/>
      <c r="HK114" s="101"/>
      <c r="HL114" s="101"/>
      <c r="HM114" s="101"/>
      <c r="HN114" s="101"/>
      <c r="HO114" s="101"/>
      <c r="HP114" s="101"/>
      <c r="HQ114" s="101"/>
      <c r="HR114" s="101"/>
      <c r="HS114" s="101"/>
      <c r="HT114" s="101"/>
      <c r="HU114" s="101"/>
      <c r="HV114" s="101"/>
      <c r="HW114" s="101"/>
      <c r="HX114" s="101"/>
      <c r="HY114" s="101"/>
      <c r="HZ114" s="101"/>
      <c r="IA114" s="101"/>
      <c r="IB114" s="101"/>
      <c r="IC114" s="101"/>
      <c r="ID114" s="101"/>
      <c r="IE114" s="101"/>
      <c r="IF114" s="101"/>
      <c r="IG114" s="101"/>
      <c r="IH114" s="101"/>
      <c r="II114" s="101"/>
      <c r="IJ114" s="101"/>
      <c r="IK114" s="101"/>
      <c r="IL114" s="101"/>
      <c r="IM114" s="101"/>
      <c r="IN114" s="101"/>
    </row>
    <row r="115" spans="1:248" s="81" customFormat="1" ht="33.75" customHeight="1" thickBot="1" x14ac:dyDescent="0.3">
      <c r="A115" s="58">
        <v>2200</v>
      </c>
      <c r="B115" s="78" t="str">
        <f t="shared" si="10"/>
        <v>Використання товарів і послуг</v>
      </c>
      <c r="C115" s="283">
        <f>C116+C117+C118+C119+C123</f>
        <v>573728.10800000001</v>
      </c>
      <c r="D115" s="287"/>
      <c r="E115" s="287"/>
      <c r="F115" s="285">
        <f t="shared" si="11"/>
        <v>573728.10800000001</v>
      </c>
      <c r="G115" s="283">
        <f>ROUND(G116+G117+G118+G119+G123,0)</f>
        <v>602416</v>
      </c>
      <c r="H115" s="287"/>
      <c r="I115" s="287"/>
      <c r="J115" s="285">
        <f>ROUND(G115+H115,0)</f>
        <v>602416</v>
      </c>
    </row>
    <row r="116" spans="1:248" ht="33.75" customHeight="1" thickBot="1" x14ac:dyDescent="0.3">
      <c r="A116" s="55">
        <v>2210</v>
      </c>
      <c r="B116" s="76" t="str">
        <f t="shared" si="10"/>
        <v>Предмети, матеріали, обладнання та інвентар</v>
      </c>
      <c r="C116" s="286">
        <f>K80*1.053</f>
        <v>340578.10800000001</v>
      </c>
      <c r="D116" s="212"/>
      <c r="E116" s="212"/>
      <c r="F116" s="155">
        <f t="shared" si="11"/>
        <v>340578.10800000001</v>
      </c>
      <c r="G116" s="310">
        <f>F116*1.05</f>
        <v>357607.0134</v>
      </c>
      <c r="H116" s="212"/>
      <c r="I116" s="212"/>
      <c r="J116" s="155">
        <f t="shared" ref="J116:J124" si="12">G116+H116</f>
        <v>357607.0134</v>
      </c>
    </row>
    <row r="117" spans="1:248" ht="29.25" customHeight="1" thickBot="1" x14ac:dyDescent="0.3">
      <c r="A117" s="55">
        <v>2240</v>
      </c>
      <c r="B117" s="76" t="str">
        <f t="shared" si="10"/>
        <v>Оплата послуг (крім комунальних)</v>
      </c>
      <c r="C117" s="286">
        <v>120775</v>
      </c>
      <c r="D117" s="212"/>
      <c r="E117" s="212"/>
      <c r="F117" s="155">
        <f t="shared" si="11"/>
        <v>120775</v>
      </c>
      <c r="G117" s="310">
        <f>F117*1.05</f>
        <v>126813.75</v>
      </c>
      <c r="H117" s="152"/>
      <c r="I117" s="152"/>
      <c r="J117" s="155">
        <f t="shared" si="12"/>
        <v>126813.75</v>
      </c>
    </row>
    <row r="118" spans="1:248" ht="21" customHeight="1" thickBot="1" x14ac:dyDescent="0.3">
      <c r="A118" s="55">
        <v>2250</v>
      </c>
      <c r="B118" s="76" t="str">
        <f t="shared" si="10"/>
        <v>Видатки на відрядження</v>
      </c>
      <c r="C118" s="310">
        <v>12357</v>
      </c>
      <c r="D118" s="212"/>
      <c r="E118" s="212"/>
      <c r="F118" s="155">
        <f t="shared" si="11"/>
        <v>12357</v>
      </c>
      <c r="G118" s="310">
        <f>F118*1.05</f>
        <v>12974.85</v>
      </c>
      <c r="H118" s="212"/>
      <c r="I118" s="212"/>
      <c r="J118" s="155">
        <f>G118+H118</f>
        <v>12974.85</v>
      </c>
    </row>
    <row r="119" spans="1:248" s="81" customFormat="1" ht="31.5" customHeight="1" thickBot="1" x14ac:dyDescent="0.3">
      <c r="A119" s="58">
        <v>2270</v>
      </c>
      <c r="B119" s="78" t="str">
        <f t="shared" si="10"/>
        <v>Оплата комунальних послуг та енергоносіїв</v>
      </c>
      <c r="C119" s="283">
        <f>C120+C121+C122</f>
        <v>79889</v>
      </c>
      <c r="D119" s="287"/>
      <c r="E119" s="287"/>
      <c r="F119" s="285">
        <f t="shared" si="11"/>
        <v>79889</v>
      </c>
      <c r="G119" s="283">
        <f>G120+G121+G122</f>
        <v>83884.399999999994</v>
      </c>
      <c r="H119" s="287"/>
      <c r="I119" s="287"/>
      <c r="J119" s="285">
        <f t="shared" si="12"/>
        <v>83884.399999999994</v>
      </c>
    </row>
    <row r="120" spans="1:248" ht="19.5" customHeight="1" thickBot="1" x14ac:dyDescent="0.3">
      <c r="A120" s="55">
        <v>2271</v>
      </c>
      <c r="B120" s="76" t="str">
        <f t="shared" si="10"/>
        <v>Оплата теплопостачання</v>
      </c>
      <c r="C120" s="310">
        <v>37822</v>
      </c>
      <c r="D120" s="152"/>
      <c r="E120" s="152"/>
      <c r="F120" s="155">
        <f t="shared" si="11"/>
        <v>37822</v>
      </c>
      <c r="G120" s="310">
        <f>ROUND(C120*1.05,0)</f>
        <v>39713</v>
      </c>
      <c r="H120" s="152"/>
      <c r="I120" s="152"/>
      <c r="J120" s="155">
        <f t="shared" si="12"/>
        <v>39713</v>
      </c>
    </row>
    <row r="121" spans="1:248" ht="26.25" customHeight="1" thickBot="1" x14ac:dyDescent="0.3">
      <c r="A121" s="55">
        <v>2272</v>
      </c>
      <c r="B121" s="76" t="str">
        <f t="shared" si="10"/>
        <v>Оплата водопостачання і водовідведення</v>
      </c>
      <c r="C121" s="310">
        <v>1979</v>
      </c>
      <c r="D121" s="152"/>
      <c r="E121" s="152"/>
      <c r="F121" s="155">
        <f t="shared" si="11"/>
        <v>1979</v>
      </c>
      <c r="G121" s="310">
        <f>ROUND(C121*1.05,0)</f>
        <v>2078</v>
      </c>
      <c r="H121" s="152"/>
      <c r="I121" s="152"/>
      <c r="J121" s="155">
        <f t="shared" si="12"/>
        <v>2078</v>
      </c>
    </row>
    <row r="122" spans="1:248" ht="22.5" customHeight="1" thickBot="1" x14ac:dyDescent="0.3">
      <c r="A122" s="55">
        <v>2273</v>
      </c>
      <c r="B122" s="76" t="str">
        <f t="shared" si="10"/>
        <v>Оплата електроенергії</v>
      </c>
      <c r="C122" s="310">
        <v>40088</v>
      </c>
      <c r="D122" s="152"/>
      <c r="E122" s="152"/>
      <c r="F122" s="155">
        <f t="shared" si="11"/>
        <v>40088</v>
      </c>
      <c r="G122" s="310">
        <f>C122*1.05+1</f>
        <v>42093.4</v>
      </c>
      <c r="H122" s="152"/>
      <c r="I122" s="152"/>
      <c r="J122" s="155">
        <f t="shared" si="12"/>
        <v>42093.4</v>
      </c>
    </row>
    <row r="123" spans="1:248" ht="58.5" customHeight="1" thickBot="1" x14ac:dyDescent="0.3">
      <c r="A123" s="55">
        <f>A87</f>
        <v>2282</v>
      </c>
      <c r="B123" s="76" t="str">
        <f t="shared" si="10"/>
        <v>Окремі заходи по реалізації державних (регіональних) програм, не віднесені до заходів розвитку</v>
      </c>
      <c r="C123" s="310">
        <v>20129</v>
      </c>
      <c r="D123" s="212"/>
      <c r="E123" s="212"/>
      <c r="F123" s="155">
        <f t="shared" si="11"/>
        <v>20129</v>
      </c>
      <c r="G123" s="310">
        <f>ROUND(C123*1.05,0)+1</f>
        <v>21136</v>
      </c>
      <c r="H123" s="152"/>
      <c r="I123" s="152"/>
      <c r="J123" s="155">
        <f t="shared" si="12"/>
        <v>21136</v>
      </c>
    </row>
    <row r="124" spans="1:248" s="81" customFormat="1" ht="21" customHeight="1" thickBot="1" x14ac:dyDescent="0.3">
      <c r="A124" s="58">
        <f>A88</f>
        <v>2800</v>
      </c>
      <c r="B124" s="78" t="str">
        <f t="shared" si="10"/>
        <v>Інші поточні видатки</v>
      </c>
      <c r="C124" s="310">
        <v>11</v>
      </c>
      <c r="D124" s="287"/>
      <c r="E124" s="287"/>
      <c r="F124" s="155">
        <f t="shared" si="11"/>
        <v>11</v>
      </c>
      <c r="G124" s="310">
        <v>12</v>
      </c>
      <c r="H124" s="287"/>
      <c r="I124" s="287"/>
      <c r="J124" s="285">
        <f t="shared" si="12"/>
        <v>12</v>
      </c>
    </row>
    <row r="125" spans="1:248" s="82" customFormat="1" ht="23.25" customHeight="1" thickBot="1" x14ac:dyDescent="0.3">
      <c r="A125" s="56">
        <v>3000</v>
      </c>
      <c r="B125" s="57" t="s">
        <v>74</v>
      </c>
      <c r="C125" s="154">
        <v>0</v>
      </c>
      <c r="D125" s="154">
        <f t="shared" ref="D125:E126" si="13">D126</f>
        <v>0</v>
      </c>
      <c r="E125" s="154">
        <f t="shared" si="13"/>
        <v>0</v>
      </c>
      <c r="F125" s="154">
        <f>C125+D125</f>
        <v>0</v>
      </c>
      <c r="G125" s="154">
        <f>G126</f>
        <v>0</v>
      </c>
      <c r="H125" s="154">
        <f>H126</f>
        <v>0</v>
      </c>
      <c r="I125" s="154">
        <f>I126</f>
        <v>0</v>
      </c>
      <c r="J125" s="154">
        <f>G125+H125</f>
        <v>0</v>
      </c>
    </row>
    <row r="126" spans="1:248" s="81" customFormat="1" ht="30.75" customHeight="1" thickBot="1" x14ac:dyDescent="0.3">
      <c r="A126" s="61">
        <v>3100</v>
      </c>
      <c r="B126" s="77" t="s">
        <v>75</v>
      </c>
      <c r="C126" s="287">
        <v>0</v>
      </c>
      <c r="D126" s="287">
        <f t="shared" si="13"/>
        <v>0</v>
      </c>
      <c r="E126" s="287">
        <f t="shared" si="13"/>
        <v>0</v>
      </c>
      <c r="F126" s="285">
        <f t="shared" ref="F126:F128" si="14">C126+D126</f>
        <v>0</v>
      </c>
      <c r="G126" s="287">
        <v>0</v>
      </c>
      <c r="H126" s="287">
        <f>H127</f>
        <v>0</v>
      </c>
      <c r="I126" s="287">
        <f>I127</f>
        <v>0</v>
      </c>
      <c r="J126" s="285">
        <f t="shared" ref="J126:J128" si="15">G126+H126</f>
        <v>0</v>
      </c>
    </row>
    <row r="127" spans="1:248" ht="39.75" customHeight="1" thickBot="1" x14ac:dyDescent="0.3">
      <c r="A127" s="63">
        <v>3110</v>
      </c>
      <c r="B127" s="62" t="s">
        <v>76</v>
      </c>
      <c r="C127" s="152">
        <v>0</v>
      </c>
      <c r="D127" s="152">
        <f>L91*1.056</f>
        <v>0</v>
      </c>
      <c r="E127" s="152">
        <f>D127</f>
        <v>0</v>
      </c>
      <c r="F127" s="155">
        <f t="shared" si="14"/>
        <v>0</v>
      </c>
      <c r="G127" s="152">
        <v>0</v>
      </c>
      <c r="H127" s="152">
        <f>ROUND(E127*1.05,0)</f>
        <v>0</v>
      </c>
      <c r="I127" s="152">
        <f>H127</f>
        <v>0</v>
      </c>
      <c r="J127" s="155">
        <f t="shared" si="15"/>
        <v>0</v>
      </c>
    </row>
    <row r="128" spans="1:248" ht="24.75" customHeight="1" thickBot="1" x14ac:dyDescent="0.3">
      <c r="A128" s="158">
        <v>3132</v>
      </c>
      <c r="B128" s="59" t="s">
        <v>77</v>
      </c>
      <c r="C128" s="152">
        <v>0</v>
      </c>
      <c r="D128" s="152"/>
      <c r="E128" s="152"/>
      <c r="F128" s="155">
        <f t="shared" si="14"/>
        <v>0</v>
      </c>
      <c r="G128" s="152">
        <v>0</v>
      </c>
      <c r="H128" s="152"/>
      <c r="I128" s="152"/>
      <c r="J128" s="155">
        <f t="shared" si="15"/>
        <v>0</v>
      </c>
    </row>
    <row r="129" spans="1:15" s="82" customFormat="1" ht="20.25" customHeight="1" thickBot="1" x14ac:dyDescent="0.3">
      <c r="A129" s="159"/>
      <c r="B129" s="69" t="s">
        <v>5</v>
      </c>
      <c r="C129" s="154">
        <f>C111+C125</f>
        <v>4766774.108</v>
      </c>
      <c r="D129" s="154">
        <f>D111+D125</f>
        <v>0</v>
      </c>
      <c r="E129" s="154">
        <f>E111+E125</f>
        <v>0</v>
      </c>
      <c r="F129" s="154">
        <f>C129+D129</f>
        <v>4766774.108</v>
      </c>
      <c r="G129" s="154">
        <f>G111+G125</f>
        <v>4795463</v>
      </c>
      <c r="H129" s="154">
        <f>H111+H125</f>
        <v>0</v>
      </c>
      <c r="I129" s="154">
        <f>I111+I125</f>
        <v>0</v>
      </c>
      <c r="J129" s="154">
        <f>G129+H129</f>
        <v>4795463</v>
      </c>
    </row>
    <row r="130" spans="1:15" ht="15.75" x14ac:dyDescent="0.25">
      <c r="A130" s="1"/>
    </row>
    <row r="131" spans="1:15" ht="15.75" x14ac:dyDescent="0.25">
      <c r="A131" s="375" t="s">
        <v>195</v>
      </c>
      <c r="B131" s="375"/>
      <c r="C131" s="375"/>
      <c r="D131" s="375"/>
      <c r="E131" s="375"/>
      <c r="F131" s="375"/>
      <c r="G131" s="375"/>
      <c r="H131" s="375"/>
      <c r="I131" s="375"/>
      <c r="J131" s="375"/>
      <c r="K131" s="375"/>
      <c r="L131" s="375"/>
      <c r="M131" s="375"/>
      <c r="N131" s="375"/>
      <c r="O131" s="375"/>
    </row>
    <row r="132" spans="1:15" ht="15.75" thickBot="1" x14ac:dyDescent="0.3">
      <c r="A132" s="390" t="s">
        <v>105</v>
      </c>
      <c r="B132" s="390"/>
      <c r="C132" s="390"/>
      <c r="D132" s="390"/>
      <c r="E132" s="390"/>
      <c r="F132" s="390"/>
      <c r="G132" s="390"/>
      <c r="H132" s="390"/>
      <c r="I132" s="390"/>
      <c r="J132" s="390"/>
      <c r="K132" s="121"/>
    </row>
    <row r="133" spans="1:15" ht="25.5" customHeight="1" thickBot="1" x14ac:dyDescent="0.3">
      <c r="A133" s="364" t="s">
        <v>151</v>
      </c>
      <c r="B133" s="396" t="s">
        <v>0</v>
      </c>
      <c r="C133" s="379" t="s">
        <v>164</v>
      </c>
      <c r="D133" s="380"/>
      <c r="E133" s="380"/>
      <c r="F133" s="381"/>
      <c r="G133" s="379" t="s">
        <v>191</v>
      </c>
      <c r="H133" s="380"/>
      <c r="I133" s="380"/>
      <c r="J133" s="381"/>
    </row>
    <row r="134" spans="1:15" ht="20.25" customHeight="1" x14ac:dyDescent="0.25">
      <c r="A134" s="385"/>
      <c r="B134" s="397"/>
      <c r="C134" s="31" t="s">
        <v>14</v>
      </c>
      <c r="D134" s="364" t="s">
        <v>25</v>
      </c>
      <c r="E134" s="377" t="s">
        <v>17</v>
      </c>
      <c r="F134" s="31" t="s">
        <v>18</v>
      </c>
      <c r="G134" s="31" t="s">
        <v>14</v>
      </c>
      <c r="H134" s="364" t="s">
        <v>25</v>
      </c>
      <c r="I134" s="377" t="s">
        <v>17</v>
      </c>
      <c r="J134" s="31" t="s">
        <v>18</v>
      </c>
    </row>
    <row r="135" spans="1:15" ht="26.25" customHeight="1" thickBot="1" x14ac:dyDescent="0.3">
      <c r="A135" s="365"/>
      <c r="B135" s="398"/>
      <c r="C135" s="32" t="s">
        <v>15</v>
      </c>
      <c r="D135" s="365"/>
      <c r="E135" s="378"/>
      <c r="F135" s="32" t="s">
        <v>26</v>
      </c>
      <c r="G135" s="32" t="s">
        <v>15</v>
      </c>
      <c r="H135" s="365"/>
      <c r="I135" s="378"/>
      <c r="J135" s="32" t="s">
        <v>27</v>
      </c>
    </row>
    <row r="136" spans="1:15" ht="15.75" thickBot="1" x14ac:dyDescent="0.3">
      <c r="A136" s="174">
        <v>1</v>
      </c>
      <c r="B136" s="32">
        <f>A136+1</f>
        <v>2</v>
      </c>
      <c r="C136" s="116">
        <f t="shared" ref="C136:J136" si="16">B136+1</f>
        <v>3</v>
      </c>
      <c r="D136" s="116">
        <f t="shared" si="16"/>
        <v>4</v>
      </c>
      <c r="E136" s="116">
        <f t="shared" si="16"/>
        <v>5</v>
      </c>
      <c r="F136" s="116">
        <f t="shared" si="16"/>
        <v>6</v>
      </c>
      <c r="G136" s="116">
        <f t="shared" si="16"/>
        <v>7</v>
      </c>
      <c r="H136" s="116">
        <f t="shared" si="16"/>
        <v>8</v>
      </c>
      <c r="I136" s="116">
        <f t="shared" si="16"/>
        <v>9</v>
      </c>
      <c r="J136" s="116">
        <f t="shared" si="16"/>
        <v>10</v>
      </c>
    </row>
    <row r="137" spans="1:15" ht="15.75" thickBot="1" x14ac:dyDescent="0.3">
      <c r="A137" s="175"/>
      <c r="B137" s="37" t="s">
        <v>4</v>
      </c>
      <c r="C137" s="38"/>
      <c r="D137" s="38"/>
      <c r="E137" s="38"/>
      <c r="F137" s="38"/>
      <c r="G137" s="38"/>
      <c r="H137" s="38"/>
      <c r="I137" s="38"/>
      <c r="J137" s="38"/>
    </row>
    <row r="138" spans="1:15" ht="15.75" thickBot="1" x14ac:dyDescent="0.3">
      <c r="A138" s="42"/>
      <c r="B138" s="35" t="s">
        <v>5</v>
      </c>
      <c r="C138" s="38"/>
      <c r="D138" s="38"/>
      <c r="E138" s="38"/>
      <c r="F138" s="38"/>
      <c r="G138" s="38"/>
      <c r="H138" s="38"/>
      <c r="I138" s="38"/>
      <c r="J138" s="38"/>
    </row>
    <row r="139" spans="1:15" ht="13.5" customHeight="1" x14ac:dyDescent="0.25">
      <c r="A139" s="1"/>
    </row>
    <row r="140" spans="1:15" ht="21.75" customHeight="1" x14ac:dyDescent="0.25">
      <c r="A140" s="375" t="s">
        <v>166</v>
      </c>
      <c r="B140" s="375"/>
      <c r="C140" s="375"/>
      <c r="D140" s="375"/>
      <c r="E140" s="375"/>
      <c r="F140" s="375"/>
      <c r="G140" s="375"/>
      <c r="H140" s="375"/>
      <c r="I140" s="375"/>
      <c r="J140" s="375"/>
      <c r="K140" s="375"/>
      <c r="L140" s="375"/>
    </row>
    <row r="141" spans="1:15" ht="18.75" customHeight="1" x14ac:dyDescent="0.25">
      <c r="A141" s="375" t="s">
        <v>196</v>
      </c>
      <c r="B141" s="375"/>
      <c r="C141" s="375"/>
      <c r="D141" s="375"/>
      <c r="E141" s="375"/>
      <c r="F141" s="375"/>
      <c r="G141" s="375"/>
      <c r="H141" s="375"/>
      <c r="I141" s="375"/>
      <c r="J141" s="375"/>
      <c r="K141" s="375"/>
      <c r="L141" s="375"/>
    </row>
    <row r="142" spans="1:15" ht="15.75" thickBot="1" x14ac:dyDescent="0.3">
      <c r="A142" s="330" t="s">
        <v>109</v>
      </c>
      <c r="B142" s="330"/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</row>
    <row r="143" spans="1:15" ht="23.25" customHeight="1" thickBot="1" x14ac:dyDescent="0.3">
      <c r="A143" s="346" t="s">
        <v>108</v>
      </c>
      <c r="B143" s="364" t="s">
        <v>0</v>
      </c>
      <c r="C143" s="379" t="s">
        <v>197</v>
      </c>
      <c r="D143" s="380"/>
      <c r="E143" s="380"/>
      <c r="F143" s="381"/>
      <c r="G143" s="379" t="s">
        <v>188</v>
      </c>
      <c r="H143" s="380"/>
      <c r="I143" s="380"/>
      <c r="J143" s="381"/>
      <c r="K143" s="379" t="s">
        <v>189</v>
      </c>
      <c r="L143" s="380"/>
      <c r="M143" s="380"/>
      <c r="N143" s="381"/>
    </row>
    <row r="144" spans="1:15" ht="20.25" customHeight="1" x14ac:dyDescent="0.25">
      <c r="A144" s="383"/>
      <c r="B144" s="385"/>
      <c r="C144" s="36" t="s">
        <v>14</v>
      </c>
      <c r="D144" s="364" t="s">
        <v>25</v>
      </c>
      <c r="E144" s="377" t="s">
        <v>17</v>
      </c>
      <c r="F144" s="31" t="s">
        <v>18</v>
      </c>
      <c r="G144" s="31" t="s">
        <v>14</v>
      </c>
      <c r="H144" s="364" t="s">
        <v>25</v>
      </c>
      <c r="I144" s="377" t="s">
        <v>17</v>
      </c>
      <c r="J144" s="31" t="s">
        <v>18</v>
      </c>
      <c r="K144" s="31" t="s">
        <v>14</v>
      </c>
      <c r="L144" s="364" t="s">
        <v>25</v>
      </c>
      <c r="M144" s="377" t="s">
        <v>17</v>
      </c>
      <c r="N144" s="36" t="s">
        <v>18</v>
      </c>
    </row>
    <row r="145" spans="1:14" ht="21" customHeight="1" thickBot="1" x14ac:dyDescent="0.3">
      <c r="A145" s="384"/>
      <c r="B145" s="365"/>
      <c r="C145" s="33" t="s">
        <v>15</v>
      </c>
      <c r="D145" s="365"/>
      <c r="E145" s="378"/>
      <c r="F145" s="32" t="s">
        <v>26</v>
      </c>
      <c r="G145" s="32" t="s">
        <v>15</v>
      </c>
      <c r="H145" s="365"/>
      <c r="I145" s="378"/>
      <c r="J145" s="32" t="s">
        <v>27</v>
      </c>
      <c r="K145" s="32" t="s">
        <v>15</v>
      </c>
      <c r="L145" s="365"/>
      <c r="M145" s="378"/>
      <c r="N145" s="33" t="s">
        <v>28</v>
      </c>
    </row>
    <row r="146" spans="1:14" ht="12.75" customHeight="1" thickBot="1" x14ac:dyDescent="0.3">
      <c r="A146" s="39">
        <v>1</v>
      </c>
      <c r="B146" s="40">
        <v>2</v>
      </c>
      <c r="C146" s="40">
        <v>3</v>
      </c>
      <c r="D146" s="40">
        <v>4</v>
      </c>
      <c r="E146" s="40">
        <v>5</v>
      </c>
      <c r="F146" s="40">
        <v>6</v>
      </c>
      <c r="G146" s="40">
        <v>7</v>
      </c>
      <c r="H146" s="40">
        <v>8</v>
      </c>
      <c r="I146" s="40">
        <v>9</v>
      </c>
      <c r="J146" s="40">
        <v>10</v>
      </c>
      <c r="K146" s="41">
        <v>11</v>
      </c>
      <c r="L146" s="42">
        <v>12</v>
      </c>
      <c r="M146" s="43">
        <v>13</v>
      </c>
      <c r="N146" s="40">
        <v>14</v>
      </c>
    </row>
    <row r="147" spans="1:14" ht="58.5" customHeight="1" thickBot="1" x14ac:dyDescent="0.3">
      <c r="A147" s="145" t="s">
        <v>137</v>
      </c>
      <c r="B147" s="111" t="s">
        <v>83</v>
      </c>
      <c r="C147" s="265">
        <f>C75</f>
        <v>3722093</v>
      </c>
      <c r="D147" s="265">
        <f>D89</f>
        <v>0</v>
      </c>
      <c r="E147" s="265">
        <f>E89</f>
        <v>0</v>
      </c>
      <c r="F147" s="265">
        <f>C147+D147</f>
        <v>3722093</v>
      </c>
      <c r="G147" s="266">
        <f>G42</f>
        <v>4785157</v>
      </c>
      <c r="H147" s="266">
        <f>H89</f>
        <v>0</v>
      </c>
      <c r="I147" s="266">
        <f>I89</f>
        <v>0</v>
      </c>
      <c r="J147" s="266">
        <f>G147+H147</f>
        <v>4785157</v>
      </c>
      <c r="K147" s="288">
        <f>K75</f>
        <v>4952291</v>
      </c>
      <c r="L147" s="289">
        <f>L89</f>
        <v>0</v>
      </c>
      <c r="M147" s="290">
        <f>M89</f>
        <v>0</v>
      </c>
      <c r="N147" s="291">
        <f>K147+L147</f>
        <v>4952291</v>
      </c>
    </row>
    <row r="148" spans="1:14" ht="15.75" thickBot="1" x14ac:dyDescent="0.3">
      <c r="A148" s="85"/>
      <c r="B148" s="83" t="s">
        <v>5</v>
      </c>
      <c r="C148" s="156">
        <f>C147</f>
        <v>3722093</v>
      </c>
      <c r="D148" s="156">
        <f t="shared" ref="D148:M148" si="17">D147</f>
        <v>0</v>
      </c>
      <c r="E148" s="156">
        <f t="shared" si="17"/>
        <v>0</v>
      </c>
      <c r="F148" s="156">
        <f>C148+D148</f>
        <v>3722093</v>
      </c>
      <c r="G148" s="156">
        <f t="shared" si="17"/>
        <v>4785157</v>
      </c>
      <c r="H148" s="156">
        <f t="shared" si="17"/>
        <v>0</v>
      </c>
      <c r="I148" s="156">
        <f t="shared" si="17"/>
        <v>0</v>
      </c>
      <c r="J148" s="156">
        <f>G148+H148</f>
        <v>4785157</v>
      </c>
      <c r="K148" s="156">
        <f t="shared" si="17"/>
        <v>4952291</v>
      </c>
      <c r="L148" s="156">
        <f t="shared" si="17"/>
        <v>0</v>
      </c>
      <c r="M148" s="156">
        <f t="shared" si="17"/>
        <v>0</v>
      </c>
      <c r="N148" s="156">
        <f>K148+L148</f>
        <v>4952291</v>
      </c>
    </row>
    <row r="149" spans="1:14" ht="13.5" customHeight="1" x14ac:dyDescent="0.25">
      <c r="A149" s="44"/>
    </row>
    <row r="150" spans="1:14" ht="21" hidden="1" customHeight="1" x14ac:dyDescent="0.25">
      <c r="A150" s="1"/>
    </row>
    <row r="151" spans="1:14" ht="18.75" customHeight="1" x14ac:dyDescent="0.25">
      <c r="A151" s="375" t="s">
        <v>198</v>
      </c>
      <c r="B151" s="375"/>
      <c r="C151" s="375"/>
      <c r="D151" s="375"/>
      <c r="E151" s="375"/>
      <c r="F151" s="375"/>
      <c r="G151" s="375"/>
      <c r="H151" s="375"/>
      <c r="I151" s="375"/>
      <c r="J151" s="375"/>
      <c r="K151" s="375"/>
      <c r="L151" s="375"/>
      <c r="M151" s="375"/>
      <c r="N151" s="375"/>
    </row>
    <row r="152" spans="1:14" ht="16.5" customHeight="1" thickBot="1" x14ac:dyDescent="0.3">
      <c r="A152" s="330" t="s">
        <v>109</v>
      </c>
      <c r="B152" s="330"/>
      <c r="C152" s="330"/>
      <c r="D152" s="330"/>
      <c r="E152" s="330"/>
      <c r="F152" s="330"/>
      <c r="G152" s="330"/>
      <c r="H152" s="330"/>
      <c r="I152" s="330"/>
      <c r="J152" s="330"/>
    </row>
    <row r="153" spans="1:14" ht="15.75" customHeight="1" thickBot="1" x14ac:dyDescent="0.3">
      <c r="A153" s="346" t="s">
        <v>110</v>
      </c>
      <c r="B153" s="364" t="s">
        <v>0</v>
      </c>
      <c r="C153" s="379" t="s">
        <v>164</v>
      </c>
      <c r="D153" s="380"/>
      <c r="E153" s="380"/>
      <c r="F153" s="381"/>
      <c r="G153" s="379" t="s">
        <v>191</v>
      </c>
      <c r="H153" s="380"/>
      <c r="I153" s="380"/>
      <c r="J153" s="381"/>
    </row>
    <row r="154" spans="1:14" ht="20.25" customHeight="1" x14ac:dyDescent="0.25">
      <c r="A154" s="383"/>
      <c r="B154" s="385"/>
      <c r="C154" s="36" t="s">
        <v>14</v>
      </c>
      <c r="D154" s="364" t="s">
        <v>25</v>
      </c>
      <c r="E154" s="377" t="s">
        <v>17</v>
      </c>
      <c r="F154" s="31" t="s">
        <v>18</v>
      </c>
      <c r="G154" s="31" t="s">
        <v>14</v>
      </c>
      <c r="H154" s="364" t="s">
        <v>25</v>
      </c>
      <c r="I154" s="377" t="s">
        <v>17</v>
      </c>
      <c r="J154" s="31" t="s">
        <v>18</v>
      </c>
    </row>
    <row r="155" spans="1:14" ht="16.5" customHeight="1" thickBot="1" x14ac:dyDescent="0.3">
      <c r="A155" s="384"/>
      <c r="B155" s="365"/>
      <c r="C155" s="33" t="s">
        <v>15</v>
      </c>
      <c r="D155" s="365"/>
      <c r="E155" s="378"/>
      <c r="F155" s="32" t="s">
        <v>26</v>
      </c>
      <c r="G155" s="32" t="s">
        <v>15</v>
      </c>
      <c r="H155" s="365"/>
      <c r="I155" s="378"/>
      <c r="J155" s="32" t="s">
        <v>27</v>
      </c>
    </row>
    <row r="156" spans="1:14" ht="15.75" customHeight="1" thickBot="1" x14ac:dyDescent="0.3">
      <c r="A156" s="39">
        <v>1</v>
      </c>
      <c r="B156" s="40">
        <v>2</v>
      </c>
      <c r="C156" s="40">
        <v>3</v>
      </c>
      <c r="D156" s="40">
        <v>4</v>
      </c>
      <c r="E156" s="40">
        <v>5</v>
      </c>
      <c r="F156" s="40">
        <v>6</v>
      </c>
      <c r="G156" s="40">
        <v>7</v>
      </c>
      <c r="H156" s="40">
        <v>8</v>
      </c>
      <c r="I156" s="40">
        <v>9</v>
      </c>
      <c r="J156" s="40">
        <v>10</v>
      </c>
    </row>
    <row r="157" spans="1:14" ht="62.25" customHeight="1" thickBot="1" x14ac:dyDescent="0.3">
      <c r="A157" s="124"/>
      <c r="B157" s="111" t="s">
        <v>83</v>
      </c>
      <c r="C157" s="291">
        <f>C111</f>
        <v>4766774.108</v>
      </c>
      <c r="D157" s="291">
        <f>D125</f>
        <v>0</v>
      </c>
      <c r="E157" s="291">
        <f>E125</f>
        <v>0</v>
      </c>
      <c r="F157" s="291">
        <f>C157+D157</f>
        <v>4766774.108</v>
      </c>
      <c r="G157" s="291">
        <f>G111</f>
        <v>4795463</v>
      </c>
      <c r="H157" s="291">
        <f>H125</f>
        <v>0</v>
      </c>
      <c r="I157" s="291">
        <f>I125</f>
        <v>0</v>
      </c>
      <c r="J157" s="291">
        <f>G157+H157</f>
        <v>4795463</v>
      </c>
    </row>
    <row r="158" spans="1:14" ht="20.25" customHeight="1" thickBot="1" x14ac:dyDescent="0.3">
      <c r="A158" s="85"/>
      <c r="B158" s="83" t="s">
        <v>5</v>
      </c>
      <c r="C158" s="156">
        <f>C157</f>
        <v>4766774.108</v>
      </c>
      <c r="D158" s="156">
        <f t="shared" ref="D158:E158" si="18">D157</f>
        <v>0</v>
      </c>
      <c r="E158" s="156">
        <f t="shared" si="18"/>
        <v>0</v>
      </c>
      <c r="F158" s="156">
        <f>C158+D158</f>
        <v>4766774.108</v>
      </c>
      <c r="G158" s="156">
        <f>G157</f>
        <v>4795463</v>
      </c>
      <c r="H158" s="156">
        <f t="shared" ref="H158:I158" si="19">H157</f>
        <v>0</v>
      </c>
      <c r="I158" s="156">
        <f t="shared" si="19"/>
        <v>0</v>
      </c>
      <c r="J158" s="156">
        <f>G158+H158</f>
        <v>4795463</v>
      </c>
    </row>
    <row r="159" spans="1:14" ht="12" customHeight="1" x14ac:dyDescent="0.25">
      <c r="A159" s="2"/>
    </row>
    <row r="160" spans="1:14" ht="20.25" customHeight="1" x14ac:dyDescent="0.25">
      <c r="A160" s="375" t="s">
        <v>29</v>
      </c>
      <c r="B160" s="375"/>
      <c r="C160" s="375"/>
      <c r="D160" s="375"/>
      <c r="E160" s="375"/>
      <c r="F160" s="375"/>
      <c r="G160" s="375"/>
      <c r="H160" s="375"/>
      <c r="I160" s="375"/>
      <c r="J160" s="375"/>
      <c r="K160" s="375"/>
      <c r="L160" s="375"/>
    </row>
    <row r="161" spans="1:13" ht="22.5" customHeight="1" x14ac:dyDescent="0.25">
      <c r="A161" s="375" t="s">
        <v>199</v>
      </c>
      <c r="B161" s="375"/>
      <c r="C161" s="375"/>
      <c r="D161" s="375"/>
      <c r="E161" s="375"/>
      <c r="F161" s="375"/>
      <c r="G161" s="375"/>
      <c r="H161" s="375"/>
      <c r="I161" s="375"/>
      <c r="J161" s="375"/>
      <c r="K161" s="375"/>
    </row>
    <row r="162" spans="1:13" ht="11.25" customHeight="1" x14ac:dyDescent="0.25">
      <c r="A162" s="29" t="s">
        <v>30</v>
      </c>
    </row>
    <row r="163" spans="1:13" ht="15.75" customHeight="1" x14ac:dyDescent="0.25">
      <c r="A163" s="331" t="s">
        <v>108</v>
      </c>
      <c r="B163" s="360" t="s">
        <v>31</v>
      </c>
      <c r="C163" s="360" t="s">
        <v>32</v>
      </c>
      <c r="D163" s="360" t="s">
        <v>33</v>
      </c>
      <c r="E163" s="360" t="s">
        <v>187</v>
      </c>
      <c r="F163" s="360"/>
      <c r="G163" s="360"/>
      <c r="H163" s="360" t="s">
        <v>188</v>
      </c>
      <c r="I163" s="360"/>
      <c r="J163" s="360"/>
      <c r="K163" s="382" t="s">
        <v>189</v>
      </c>
      <c r="L163" s="382"/>
      <c r="M163" s="382"/>
    </row>
    <row r="164" spans="1:13" ht="30.75" customHeight="1" x14ac:dyDescent="0.25">
      <c r="A164" s="331"/>
      <c r="B164" s="360"/>
      <c r="C164" s="360"/>
      <c r="D164" s="360"/>
      <c r="E164" s="189" t="s">
        <v>34</v>
      </c>
      <c r="F164" s="189" t="s">
        <v>25</v>
      </c>
      <c r="G164" s="189" t="s">
        <v>111</v>
      </c>
      <c r="H164" s="189" t="s">
        <v>34</v>
      </c>
      <c r="I164" s="189" t="s">
        <v>25</v>
      </c>
      <c r="J164" s="189" t="s">
        <v>112</v>
      </c>
      <c r="K164" s="189" t="s">
        <v>34</v>
      </c>
      <c r="L164" s="189" t="s">
        <v>25</v>
      </c>
      <c r="M164" s="200" t="s">
        <v>113</v>
      </c>
    </row>
    <row r="165" spans="1:13" x14ac:dyDescent="0.25">
      <c r="A165" s="189">
        <v>1</v>
      </c>
      <c r="B165" s="189">
        <v>2</v>
      </c>
      <c r="C165" s="189">
        <v>3</v>
      </c>
      <c r="D165" s="189">
        <v>4</v>
      </c>
      <c r="E165" s="189">
        <v>5</v>
      </c>
      <c r="F165" s="189">
        <f>E165+1</f>
        <v>6</v>
      </c>
      <c r="G165" s="189">
        <f t="shared" ref="G165:M165" si="20">F165+1</f>
        <v>7</v>
      </c>
      <c r="H165" s="189">
        <f t="shared" si="20"/>
        <v>8</v>
      </c>
      <c r="I165" s="189">
        <f t="shared" si="20"/>
        <v>9</v>
      </c>
      <c r="J165" s="189">
        <f t="shared" si="20"/>
        <v>10</v>
      </c>
      <c r="K165" s="189">
        <f t="shared" si="20"/>
        <v>11</v>
      </c>
      <c r="L165" s="189">
        <f t="shared" si="20"/>
        <v>12</v>
      </c>
      <c r="M165" s="189">
        <f t="shared" si="20"/>
        <v>13</v>
      </c>
    </row>
    <row r="166" spans="1:13" ht="16.5" customHeight="1" x14ac:dyDescent="0.25">
      <c r="A166" s="146" t="s">
        <v>137</v>
      </c>
      <c r="B166" s="198" t="s">
        <v>84</v>
      </c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43"/>
    </row>
    <row r="167" spans="1:13" ht="18.75" customHeight="1" x14ac:dyDescent="0.25">
      <c r="A167" s="193"/>
      <c r="B167" s="376" t="s">
        <v>83</v>
      </c>
      <c r="C167" s="376"/>
      <c r="D167" s="376"/>
      <c r="E167" s="376"/>
      <c r="F167" s="376"/>
      <c r="G167" s="376"/>
      <c r="H167" s="376"/>
      <c r="I167" s="376"/>
      <c r="J167" s="376"/>
      <c r="K167" s="143"/>
      <c r="L167" s="143"/>
      <c r="M167" s="143"/>
    </row>
    <row r="168" spans="1:13" ht="17.25" customHeight="1" x14ac:dyDescent="0.25">
      <c r="A168" s="194"/>
      <c r="B168" s="106" t="s">
        <v>35</v>
      </c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43"/>
    </row>
    <row r="169" spans="1:13" ht="24" customHeight="1" x14ac:dyDescent="0.25">
      <c r="A169" s="196"/>
      <c r="B169" s="90" t="s">
        <v>85</v>
      </c>
      <c r="C169" s="197" t="s">
        <v>88</v>
      </c>
      <c r="D169" s="157" t="s">
        <v>89</v>
      </c>
      <c r="E169" s="92">
        <f>'Додаток 1'!E21</f>
        <v>11</v>
      </c>
      <c r="F169" s="267"/>
      <c r="G169" s="92">
        <f>E169+F169</f>
        <v>11</v>
      </c>
      <c r="H169" s="269">
        <f>'Додаток 1'!F21</f>
        <v>11</v>
      </c>
      <c r="I169" s="269"/>
      <c r="J169" s="269">
        <f>H169+I169</f>
        <v>11</v>
      </c>
      <c r="K169" s="197">
        <v>11</v>
      </c>
      <c r="L169" s="195"/>
      <c r="M169" s="292">
        <f>K169+L169</f>
        <v>11</v>
      </c>
    </row>
    <row r="170" spans="1:13" ht="17.25" customHeight="1" x14ac:dyDescent="0.25">
      <c r="A170" s="196"/>
      <c r="B170" s="90" t="s">
        <v>86</v>
      </c>
      <c r="C170" s="197" t="s">
        <v>88</v>
      </c>
      <c r="D170" s="157" t="s">
        <v>89</v>
      </c>
      <c r="E170" s="92">
        <f>'Додаток 1'!E22</f>
        <v>11</v>
      </c>
      <c r="F170" s="267"/>
      <c r="G170" s="92">
        <f t="shared" ref="G170:G183" si="21">E170+F170</f>
        <v>11</v>
      </c>
      <c r="H170" s="269">
        <f>'Додаток 1'!F22</f>
        <v>11</v>
      </c>
      <c r="I170" s="269"/>
      <c r="J170" s="269">
        <f t="shared" ref="J170:J183" si="22">H170+I170</f>
        <v>11</v>
      </c>
      <c r="K170" s="197">
        <v>11</v>
      </c>
      <c r="L170" s="195"/>
      <c r="M170" s="292">
        <f t="shared" ref="M170:M183" si="23">K170+L170</f>
        <v>11</v>
      </c>
    </row>
    <row r="171" spans="1:13" ht="16.5" customHeight="1" x14ac:dyDescent="0.25">
      <c r="A171" s="196"/>
      <c r="B171" s="90" t="s">
        <v>87</v>
      </c>
      <c r="C171" s="197" t="s">
        <v>88</v>
      </c>
      <c r="D171" s="157" t="s">
        <v>89</v>
      </c>
      <c r="E171" s="268">
        <v>0</v>
      </c>
      <c r="F171" s="267"/>
      <c r="G171" s="92">
        <f t="shared" si="21"/>
        <v>0</v>
      </c>
      <c r="H171" s="269">
        <v>0</v>
      </c>
      <c r="I171" s="270"/>
      <c r="J171" s="269">
        <f t="shared" si="22"/>
        <v>0</v>
      </c>
      <c r="K171" s="197">
        <v>0</v>
      </c>
      <c r="L171" s="195"/>
      <c r="M171" s="292">
        <f t="shared" si="23"/>
        <v>0</v>
      </c>
    </row>
    <row r="172" spans="1:13" ht="14.25" customHeight="1" x14ac:dyDescent="0.25">
      <c r="A172" s="194"/>
      <c r="B172" s="106" t="s">
        <v>36</v>
      </c>
      <c r="C172" s="195"/>
      <c r="D172" s="195"/>
      <c r="E172" s="267"/>
      <c r="F172" s="267"/>
      <c r="G172" s="92"/>
      <c r="H172" s="270"/>
      <c r="I172" s="270"/>
      <c r="J172" s="269"/>
      <c r="K172" s="195"/>
      <c r="L172" s="195"/>
      <c r="M172" s="292"/>
    </row>
    <row r="173" spans="1:13" ht="35.25" customHeight="1" x14ac:dyDescent="0.25">
      <c r="A173" s="196"/>
      <c r="B173" s="90" t="s">
        <v>90</v>
      </c>
      <c r="C173" s="197" t="s">
        <v>88</v>
      </c>
      <c r="D173" s="112" t="s">
        <v>95</v>
      </c>
      <c r="E173" s="269">
        <f>'Додаток 1'!E24</f>
        <v>3497</v>
      </c>
      <c r="F173" s="270"/>
      <c r="G173" s="269">
        <f t="shared" si="21"/>
        <v>3497</v>
      </c>
      <c r="H173" s="269">
        <f>'Додаток 1'!F24</f>
        <v>3500</v>
      </c>
      <c r="I173" s="269"/>
      <c r="J173" s="269">
        <f t="shared" si="22"/>
        <v>3500</v>
      </c>
      <c r="K173" s="197">
        <v>3500</v>
      </c>
      <c r="L173" s="195"/>
      <c r="M173" s="293">
        <f t="shared" si="23"/>
        <v>3500</v>
      </c>
    </row>
    <row r="174" spans="1:13" ht="47.25" customHeight="1" x14ac:dyDescent="0.25">
      <c r="A174" s="196"/>
      <c r="B174" s="90" t="s">
        <v>91</v>
      </c>
      <c r="C174" s="197" t="s">
        <v>88</v>
      </c>
      <c r="D174" s="90"/>
      <c r="E174" s="269">
        <f>'Додаток 1'!E25</f>
        <v>56</v>
      </c>
      <c r="F174" s="270"/>
      <c r="G174" s="269">
        <f t="shared" si="21"/>
        <v>56</v>
      </c>
      <c r="H174" s="269">
        <f>'Додаток 1'!F25</f>
        <v>74</v>
      </c>
      <c r="I174" s="269"/>
      <c r="J174" s="269">
        <f t="shared" si="22"/>
        <v>74</v>
      </c>
      <c r="K174" s="197">
        <v>74</v>
      </c>
      <c r="L174" s="195"/>
      <c r="M174" s="293">
        <f t="shared" si="23"/>
        <v>74</v>
      </c>
    </row>
    <row r="175" spans="1:13" ht="21.75" customHeight="1" x14ac:dyDescent="0.25">
      <c r="A175" s="196"/>
      <c r="B175" s="90" t="s">
        <v>92</v>
      </c>
      <c r="C175" s="197" t="s">
        <v>88</v>
      </c>
      <c r="D175" s="90" t="s">
        <v>102</v>
      </c>
      <c r="E175" s="269">
        <f>'Додаток 1'!E26</f>
        <v>4</v>
      </c>
      <c r="F175" s="269"/>
      <c r="G175" s="269">
        <f t="shared" si="21"/>
        <v>4</v>
      </c>
      <c r="H175" s="269">
        <f>'Додаток 1'!F26</f>
        <v>10</v>
      </c>
      <c r="I175" s="269"/>
      <c r="J175" s="269">
        <f t="shared" si="22"/>
        <v>10</v>
      </c>
      <c r="K175" s="197">
        <v>10</v>
      </c>
      <c r="L175" s="195"/>
      <c r="M175" s="293">
        <f t="shared" si="23"/>
        <v>10</v>
      </c>
    </row>
    <row r="176" spans="1:13" ht="22.5" customHeight="1" x14ac:dyDescent="0.25">
      <c r="A176" s="196"/>
      <c r="B176" s="90" t="s">
        <v>93</v>
      </c>
      <c r="C176" s="197" t="s">
        <v>88</v>
      </c>
      <c r="D176" s="90" t="s">
        <v>102</v>
      </c>
      <c r="E176" s="269">
        <f>'Додаток 1'!E27</f>
        <v>30</v>
      </c>
      <c r="F176" s="269"/>
      <c r="G176" s="269">
        <f t="shared" si="21"/>
        <v>30</v>
      </c>
      <c r="H176" s="269">
        <f>'Додаток 1'!F27</f>
        <v>50</v>
      </c>
      <c r="I176" s="269"/>
      <c r="J176" s="269">
        <f t="shared" si="22"/>
        <v>50</v>
      </c>
      <c r="K176" s="197">
        <v>50</v>
      </c>
      <c r="L176" s="195"/>
      <c r="M176" s="293">
        <f t="shared" si="23"/>
        <v>50</v>
      </c>
    </row>
    <row r="177" spans="1:13" ht="23.25" customHeight="1" x14ac:dyDescent="0.25">
      <c r="A177" s="196"/>
      <c r="B177" s="90" t="s">
        <v>94</v>
      </c>
      <c r="C177" s="197" t="s">
        <v>88</v>
      </c>
      <c r="D177" s="90" t="s">
        <v>102</v>
      </c>
      <c r="E177" s="269">
        <f>'Додаток 1'!E28</f>
        <v>22</v>
      </c>
      <c r="F177" s="269"/>
      <c r="G177" s="269">
        <f t="shared" si="21"/>
        <v>22</v>
      </c>
      <c r="H177" s="269">
        <f>'Додаток 1'!F28</f>
        <v>14</v>
      </c>
      <c r="I177" s="269"/>
      <c r="J177" s="269">
        <f t="shared" si="22"/>
        <v>14</v>
      </c>
      <c r="K177" s="197">
        <v>14</v>
      </c>
      <c r="L177" s="197"/>
      <c r="M177" s="293">
        <f t="shared" si="23"/>
        <v>14</v>
      </c>
    </row>
    <row r="178" spans="1:13" ht="16.5" customHeight="1" x14ac:dyDescent="0.25">
      <c r="A178" s="194"/>
      <c r="B178" s="91" t="s">
        <v>37</v>
      </c>
      <c r="C178" s="195"/>
      <c r="D178" s="195"/>
      <c r="E178" s="267"/>
      <c r="F178" s="267"/>
      <c r="G178" s="92"/>
      <c r="H178" s="270"/>
      <c r="I178" s="270"/>
      <c r="J178" s="269">
        <f t="shared" si="22"/>
        <v>0</v>
      </c>
      <c r="K178" s="195"/>
      <c r="L178" s="195"/>
      <c r="M178" s="293">
        <f t="shared" si="23"/>
        <v>0</v>
      </c>
    </row>
    <row r="179" spans="1:13" ht="49.5" customHeight="1" x14ac:dyDescent="0.25">
      <c r="A179" s="196"/>
      <c r="B179" s="90" t="s">
        <v>96</v>
      </c>
      <c r="C179" s="92" t="s">
        <v>88</v>
      </c>
      <c r="D179" s="90" t="s">
        <v>97</v>
      </c>
      <c r="E179" s="269">
        <f>'Додаток 1'!E30</f>
        <v>318</v>
      </c>
      <c r="F179" s="270"/>
      <c r="G179" s="269">
        <f t="shared" si="21"/>
        <v>318</v>
      </c>
      <c r="H179" s="269">
        <f>'Додаток 1'!F30</f>
        <v>318</v>
      </c>
      <c r="I179" s="270"/>
      <c r="J179" s="269">
        <f t="shared" si="22"/>
        <v>318</v>
      </c>
      <c r="K179" s="197">
        <v>318</v>
      </c>
      <c r="L179" s="195"/>
      <c r="M179" s="293">
        <f t="shared" si="23"/>
        <v>318</v>
      </c>
    </row>
    <row r="180" spans="1:13" ht="73.5" customHeight="1" x14ac:dyDescent="0.25">
      <c r="A180" s="196"/>
      <c r="B180" s="90" t="s">
        <v>98</v>
      </c>
      <c r="C180" s="92" t="s">
        <v>88</v>
      </c>
      <c r="D180" s="90" t="s">
        <v>97</v>
      </c>
      <c r="E180" s="269">
        <f>'Додаток 1'!E31</f>
        <v>5</v>
      </c>
      <c r="F180" s="270"/>
      <c r="G180" s="269">
        <f t="shared" si="21"/>
        <v>5</v>
      </c>
      <c r="H180" s="269">
        <f>'Додаток 1'!F31</f>
        <v>7</v>
      </c>
      <c r="I180" s="270"/>
      <c r="J180" s="269">
        <f t="shared" si="22"/>
        <v>7</v>
      </c>
      <c r="K180" s="197">
        <v>7</v>
      </c>
      <c r="L180" s="195"/>
      <c r="M180" s="293">
        <f t="shared" si="23"/>
        <v>7</v>
      </c>
    </row>
    <row r="181" spans="1:13" ht="24" x14ac:dyDescent="0.25">
      <c r="A181" s="196"/>
      <c r="B181" s="90" t="s">
        <v>92</v>
      </c>
      <c r="C181" s="92" t="s">
        <v>88</v>
      </c>
      <c r="D181" s="90" t="s">
        <v>97</v>
      </c>
      <c r="E181" s="269">
        <f>'Додаток 1'!E32</f>
        <v>0</v>
      </c>
      <c r="F181" s="270"/>
      <c r="G181" s="269">
        <f t="shared" si="21"/>
        <v>0</v>
      </c>
      <c r="H181" s="269">
        <f>'Додаток 1'!F32</f>
        <v>1</v>
      </c>
      <c r="I181" s="270"/>
      <c r="J181" s="269">
        <f t="shared" si="22"/>
        <v>1</v>
      </c>
      <c r="K181" s="197">
        <v>1</v>
      </c>
      <c r="L181" s="195"/>
      <c r="M181" s="293">
        <f t="shared" si="23"/>
        <v>1</v>
      </c>
    </row>
    <row r="182" spans="1:13" ht="24" x14ac:dyDescent="0.25">
      <c r="A182" s="196"/>
      <c r="B182" s="90" t="s">
        <v>93</v>
      </c>
      <c r="C182" s="92" t="s">
        <v>88</v>
      </c>
      <c r="D182" s="90" t="s">
        <v>97</v>
      </c>
      <c r="E182" s="269">
        <f>'Додаток 1'!E33</f>
        <v>3</v>
      </c>
      <c r="F182" s="270"/>
      <c r="G182" s="269">
        <f t="shared" si="21"/>
        <v>3</v>
      </c>
      <c r="H182" s="269">
        <f>'Додаток 1'!F33</f>
        <v>5</v>
      </c>
      <c r="I182" s="270"/>
      <c r="J182" s="269">
        <f t="shared" si="22"/>
        <v>5</v>
      </c>
      <c r="K182" s="197">
        <v>5</v>
      </c>
      <c r="L182" s="195"/>
      <c r="M182" s="293">
        <f t="shared" si="23"/>
        <v>5</v>
      </c>
    </row>
    <row r="183" spans="1:13" ht="22.5" customHeight="1" x14ac:dyDescent="0.25">
      <c r="A183" s="196"/>
      <c r="B183" s="90" t="s">
        <v>94</v>
      </c>
      <c r="C183" s="92" t="s">
        <v>88</v>
      </c>
      <c r="D183" s="90" t="s">
        <v>97</v>
      </c>
      <c r="E183" s="269">
        <f>'Додаток 1'!E34</f>
        <v>2</v>
      </c>
      <c r="F183" s="270"/>
      <c r="G183" s="269">
        <f t="shared" si="21"/>
        <v>2</v>
      </c>
      <c r="H183" s="269">
        <f>'Додаток 1'!F34</f>
        <v>1</v>
      </c>
      <c r="I183" s="270"/>
      <c r="J183" s="269">
        <f t="shared" si="22"/>
        <v>1</v>
      </c>
      <c r="K183" s="197">
        <v>1</v>
      </c>
      <c r="L183" s="195"/>
      <c r="M183" s="293">
        <f t="shared" si="23"/>
        <v>1</v>
      </c>
    </row>
    <row r="184" spans="1:13" ht="27.75" customHeight="1" x14ac:dyDescent="0.25">
      <c r="A184" s="196"/>
      <c r="B184" s="90" t="s">
        <v>99</v>
      </c>
      <c r="C184" s="92" t="s">
        <v>148</v>
      </c>
      <c r="D184" s="90" t="s">
        <v>97</v>
      </c>
      <c r="E184" s="269">
        <f>'Додаток 1'!E35</f>
        <v>338372</v>
      </c>
      <c r="F184" s="271">
        <f>D148/11</f>
        <v>0</v>
      </c>
      <c r="G184" s="271">
        <f>E184+F184</f>
        <v>338372</v>
      </c>
      <c r="H184" s="269">
        <f>'Додаток 1'!F35</f>
        <v>435014</v>
      </c>
      <c r="I184" s="272">
        <f>H148/11</f>
        <v>0</v>
      </c>
      <c r="J184" s="272">
        <f>H184+I184</f>
        <v>435014</v>
      </c>
      <c r="K184" s="294">
        <f>K148/11</f>
        <v>450208.27272727271</v>
      </c>
      <c r="L184" s="294">
        <f>L148/11</f>
        <v>0</v>
      </c>
      <c r="M184" s="295">
        <f>K184+L184</f>
        <v>450208.27272727271</v>
      </c>
    </row>
    <row r="185" spans="1:13" ht="19.5" hidden="1" customHeight="1" x14ac:dyDescent="0.25">
      <c r="A185" s="194"/>
      <c r="B185" s="157"/>
      <c r="C185" s="195"/>
      <c r="D185" s="195"/>
      <c r="E185" s="195"/>
      <c r="F185" s="195"/>
      <c r="G185" s="197"/>
      <c r="H185" s="195"/>
      <c r="I185" s="195"/>
      <c r="J185" s="197"/>
      <c r="K185" s="195"/>
      <c r="L185" s="195"/>
      <c r="M185" s="199"/>
    </row>
    <row r="186" spans="1:13" ht="15.75" x14ac:dyDescent="0.25">
      <c r="A186" s="29"/>
      <c r="J186" s="129"/>
    </row>
    <row r="187" spans="1:13" ht="15.75" x14ac:dyDescent="0.25">
      <c r="A187" s="375" t="s">
        <v>200</v>
      </c>
      <c r="B187" s="375"/>
      <c r="C187" s="375"/>
      <c r="D187" s="375"/>
      <c r="E187" s="375"/>
      <c r="F187" s="375"/>
      <c r="G187" s="375"/>
      <c r="H187" s="375"/>
      <c r="I187" s="375"/>
      <c r="J187" s="375"/>
      <c r="K187" s="375"/>
      <c r="L187" s="375"/>
    </row>
    <row r="188" spans="1:13" ht="15.75" x14ac:dyDescent="0.25">
      <c r="A188" s="29" t="s">
        <v>30</v>
      </c>
    </row>
    <row r="189" spans="1:13" ht="15.75" customHeight="1" x14ac:dyDescent="0.25">
      <c r="A189" s="331" t="s">
        <v>108</v>
      </c>
      <c r="B189" s="360" t="s">
        <v>31</v>
      </c>
      <c r="C189" s="360" t="s">
        <v>32</v>
      </c>
      <c r="D189" s="360" t="s">
        <v>33</v>
      </c>
      <c r="E189" s="360" t="s">
        <v>164</v>
      </c>
      <c r="F189" s="360"/>
      <c r="G189" s="360"/>
      <c r="H189" s="360" t="s">
        <v>191</v>
      </c>
      <c r="I189" s="360"/>
      <c r="J189" s="360"/>
    </row>
    <row r="190" spans="1:13" ht="26.25" customHeight="1" x14ac:dyDescent="0.25">
      <c r="A190" s="331"/>
      <c r="B190" s="360"/>
      <c r="C190" s="360"/>
      <c r="D190" s="360"/>
      <c r="E190" s="189" t="s">
        <v>34</v>
      </c>
      <c r="F190" s="189" t="s">
        <v>25</v>
      </c>
      <c r="G190" s="189" t="s">
        <v>114</v>
      </c>
      <c r="H190" s="189" t="s">
        <v>34</v>
      </c>
      <c r="I190" s="189" t="s">
        <v>25</v>
      </c>
      <c r="J190" s="200" t="s">
        <v>112</v>
      </c>
    </row>
    <row r="191" spans="1:13" x14ac:dyDescent="0.25">
      <c r="A191" s="189">
        <v>1</v>
      </c>
      <c r="B191" s="189">
        <v>2</v>
      </c>
      <c r="C191" s="189">
        <v>3</v>
      </c>
      <c r="D191" s="189">
        <v>4</v>
      </c>
      <c r="E191" s="189">
        <v>5</v>
      </c>
      <c r="F191" s="189">
        <f>E191+1</f>
        <v>6</v>
      </c>
      <c r="G191" s="189">
        <f t="shared" ref="G191:J191" si="24">F191+1</f>
        <v>7</v>
      </c>
      <c r="H191" s="189">
        <f t="shared" si="24"/>
        <v>8</v>
      </c>
      <c r="I191" s="189">
        <f t="shared" si="24"/>
        <v>9</v>
      </c>
      <c r="J191" s="189">
        <f t="shared" si="24"/>
        <v>10</v>
      </c>
    </row>
    <row r="192" spans="1:13" ht="18" customHeight="1" x14ac:dyDescent="0.25">
      <c r="A192" s="146" t="s">
        <v>137</v>
      </c>
      <c r="B192" s="106" t="s">
        <v>84</v>
      </c>
      <c r="C192" s="189"/>
      <c r="D192" s="189"/>
      <c r="E192" s="189"/>
      <c r="F192" s="189"/>
      <c r="G192" s="189"/>
      <c r="H192" s="189"/>
      <c r="I192" s="189"/>
      <c r="J192" s="143"/>
    </row>
    <row r="193" spans="1:10" ht="15.75" customHeight="1" x14ac:dyDescent="0.25">
      <c r="A193" s="193"/>
      <c r="B193" s="393" t="s">
        <v>83</v>
      </c>
      <c r="C193" s="393"/>
      <c r="D193" s="393"/>
      <c r="E193" s="393"/>
      <c r="F193" s="393"/>
      <c r="G193" s="393"/>
      <c r="H193" s="393"/>
      <c r="I193" s="143"/>
      <c r="J193" s="143"/>
    </row>
    <row r="194" spans="1:10" ht="16.5" customHeight="1" x14ac:dyDescent="0.25">
      <c r="A194" s="194"/>
      <c r="B194" s="106" t="s">
        <v>35</v>
      </c>
      <c r="C194" s="195"/>
      <c r="D194" s="195"/>
      <c r="E194" s="195"/>
      <c r="F194" s="195"/>
      <c r="G194" s="195"/>
      <c r="H194" s="195"/>
      <c r="I194" s="195"/>
      <c r="J194" s="143"/>
    </row>
    <row r="195" spans="1:10" ht="24" x14ac:dyDescent="0.25">
      <c r="A195" s="196"/>
      <c r="B195" s="90" t="s">
        <v>85</v>
      </c>
      <c r="C195" s="197" t="s">
        <v>88</v>
      </c>
      <c r="D195" s="157" t="s">
        <v>89</v>
      </c>
      <c r="E195" s="197">
        <v>11</v>
      </c>
      <c r="F195" s="195"/>
      <c r="G195" s="197">
        <f>E195+F195</f>
        <v>11</v>
      </c>
      <c r="H195" s="197">
        <v>11</v>
      </c>
      <c r="I195" s="195"/>
      <c r="J195" s="293">
        <f>H195+I195</f>
        <v>11</v>
      </c>
    </row>
    <row r="196" spans="1:10" x14ac:dyDescent="0.25">
      <c r="A196" s="196"/>
      <c r="B196" s="90" t="s">
        <v>86</v>
      </c>
      <c r="C196" s="197" t="s">
        <v>88</v>
      </c>
      <c r="D196" s="157" t="s">
        <v>89</v>
      </c>
      <c r="E196" s="197">
        <v>11</v>
      </c>
      <c r="F196" s="195"/>
      <c r="G196" s="197">
        <f t="shared" ref="G196:G210" si="25">E196+F196</f>
        <v>11</v>
      </c>
      <c r="H196" s="197">
        <v>11</v>
      </c>
      <c r="I196" s="195"/>
      <c r="J196" s="293">
        <f t="shared" ref="J196:J209" si="26">H196+I196</f>
        <v>11</v>
      </c>
    </row>
    <row r="197" spans="1:10" x14ac:dyDescent="0.25">
      <c r="A197" s="196"/>
      <c r="B197" s="90" t="s">
        <v>87</v>
      </c>
      <c r="C197" s="197" t="s">
        <v>88</v>
      </c>
      <c r="D197" s="157" t="s">
        <v>89</v>
      </c>
      <c r="E197" s="195"/>
      <c r="F197" s="195"/>
      <c r="G197" s="197">
        <f t="shared" si="25"/>
        <v>0</v>
      </c>
      <c r="H197" s="195"/>
      <c r="I197" s="195"/>
      <c r="J197" s="293">
        <f t="shared" si="26"/>
        <v>0</v>
      </c>
    </row>
    <row r="198" spans="1:10" ht="12.75" customHeight="1" x14ac:dyDescent="0.25">
      <c r="A198" s="194"/>
      <c r="B198" s="106" t="s">
        <v>36</v>
      </c>
      <c r="C198" s="195"/>
      <c r="D198" s="195"/>
      <c r="E198" s="195"/>
      <c r="F198" s="195"/>
      <c r="G198" s="197">
        <f t="shared" si="25"/>
        <v>0</v>
      </c>
      <c r="H198" s="195"/>
      <c r="I198" s="195"/>
      <c r="J198" s="293">
        <f t="shared" si="26"/>
        <v>0</v>
      </c>
    </row>
    <row r="199" spans="1:10" ht="24" x14ac:dyDescent="0.25">
      <c r="A199" s="196"/>
      <c r="B199" s="90" t="s">
        <v>90</v>
      </c>
      <c r="C199" s="197" t="s">
        <v>88</v>
      </c>
      <c r="D199" s="90" t="s">
        <v>97</v>
      </c>
      <c r="E199" s="296">
        <v>3500</v>
      </c>
      <c r="F199" s="296"/>
      <c r="G199" s="296">
        <f t="shared" si="25"/>
        <v>3500</v>
      </c>
      <c r="H199" s="296">
        <v>3500</v>
      </c>
      <c r="I199" s="297"/>
      <c r="J199" s="298">
        <f t="shared" si="26"/>
        <v>3500</v>
      </c>
    </row>
    <row r="200" spans="1:10" ht="48.75" customHeight="1" x14ac:dyDescent="0.25">
      <c r="A200" s="196"/>
      <c r="B200" s="90" t="s">
        <v>91</v>
      </c>
      <c r="C200" s="197" t="s">
        <v>88</v>
      </c>
      <c r="D200" s="90" t="s">
        <v>97</v>
      </c>
      <c r="E200" s="197">
        <v>74</v>
      </c>
      <c r="F200" s="197"/>
      <c r="G200" s="197">
        <f t="shared" si="25"/>
        <v>74</v>
      </c>
      <c r="H200" s="197">
        <v>74</v>
      </c>
      <c r="I200" s="195"/>
      <c r="J200" s="293">
        <f t="shared" si="26"/>
        <v>74</v>
      </c>
    </row>
    <row r="201" spans="1:10" ht="24" x14ac:dyDescent="0.25">
      <c r="A201" s="196"/>
      <c r="B201" s="90" t="s">
        <v>92</v>
      </c>
      <c r="C201" s="197" t="s">
        <v>88</v>
      </c>
      <c r="D201" s="90" t="s">
        <v>97</v>
      </c>
      <c r="E201" s="197">
        <v>10</v>
      </c>
      <c r="F201" s="197"/>
      <c r="G201" s="197">
        <f t="shared" si="25"/>
        <v>10</v>
      </c>
      <c r="H201" s="197">
        <v>10</v>
      </c>
      <c r="I201" s="195"/>
      <c r="J201" s="293">
        <f t="shared" si="26"/>
        <v>10</v>
      </c>
    </row>
    <row r="202" spans="1:10" ht="24" x14ac:dyDescent="0.25">
      <c r="A202" s="196"/>
      <c r="B202" s="90" t="s">
        <v>93</v>
      </c>
      <c r="C202" s="197" t="s">
        <v>88</v>
      </c>
      <c r="D202" s="90" t="s">
        <v>97</v>
      </c>
      <c r="E202" s="197">
        <v>50</v>
      </c>
      <c r="F202" s="197"/>
      <c r="G202" s="197">
        <f t="shared" si="25"/>
        <v>50</v>
      </c>
      <c r="H202" s="197">
        <v>50</v>
      </c>
      <c r="I202" s="195"/>
      <c r="J202" s="293">
        <f t="shared" si="26"/>
        <v>50</v>
      </c>
    </row>
    <row r="203" spans="1:10" ht="24" x14ac:dyDescent="0.25">
      <c r="A203" s="196"/>
      <c r="B203" s="90" t="s">
        <v>94</v>
      </c>
      <c r="C203" s="197" t="s">
        <v>88</v>
      </c>
      <c r="D203" s="90" t="s">
        <v>97</v>
      </c>
      <c r="E203" s="197">
        <v>14</v>
      </c>
      <c r="F203" s="197"/>
      <c r="G203" s="197">
        <f t="shared" si="25"/>
        <v>14</v>
      </c>
      <c r="H203" s="197">
        <v>14</v>
      </c>
      <c r="I203" s="195"/>
      <c r="J203" s="293">
        <f t="shared" si="26"/>
        <v>14</v>
      </c>
    </row>
    <row r="204" spans="1:10" ht="14.25" customHeight="1" x14ac:dyDescent="0.25">
      <c r="A204" s="194"/>
      <c r="B204" s="91" t="s">
        <v>37</v>
      </c>
      <c r="C204" s="195"/>
      <c r="D204" s="195"/>
      <c r="E204" s="197"/>
      <c r="F204" s="197"/>
      <c r="G204" s="197">
        <f t="shared" si="25"/>
        <v>0</v>
      </c>
      <c r="H204" s="197"/>
      <c r="I204" s="195"/>
      <c r="J204" s="293">
        <f t="shared" si="26"/>
        <v>0</v>
      </c>
    </row>
    <row r="205" spans="1:10" ht="48" x14ac:dyDescent="0.25">
      <c r="A205" s="196"/>
      <c r="B205" s="90" t="s">
        <v>96</v>
      </c>
      <c r="C205" s="92" t="s">
        <v>88</v>
      </c>
      <c r="D205" s="90" t="s">
        <v>97</v>
      </c>
      <c r="E205" s="197">
        <v>318</v>
      </c>
      <c r="F205" s="197"/>
      <c r="G205" s="197">
        <f t="shared" si="25"/>
        <v>318</v>
      </c>
      <c r="H205" s="197">
        <v>318</v>
      </c>
      <c r="I205" s="195"/>
      <c r="J205" s="293">
        <f t="shared" si="26"/>
        <v>318</v>
      </c>
    </row>
    <row r="206" spans="1:10" ht="75.75" customHeight="1" x14ac:dyDescent="0.25">
      <c r="A206" s="196"/>
      <c r="B206" s="90" t="s">
        <v>98</v>
      </c>
      <c r="C206" s="92" t="s">
        <v>88</v>
      </c>
      <c r="D206" s="90" t="s">
        <v>97</v>
      </c>
      <c r="E206" s="197">
        <v>7</v>
      </c>
      <c r="F206" s="197"/>
      <c r="G206" s="197">
        <f t="shared" si="25"/>
        <v>7</v>
      </c>
      <c r="H206" s="197">
        <v>7</v>
      </c>
      <c r="I206" s="195"/>
      <c r="J206" s="293">
        <f t="shared" si="26"/>
        <v>7</v>
      </c>
    </row>
    <row r="207" spans="1:10" ht="24" x14ac:dyDescent="0.25">
      <c r="A207" s="196"/>
      <c r="B207" s="90" t="s">
        <v>92</v>
      </c>
      <c r="C207" s="92" t="s">
        <v>88</v>
      </c>
      <c r="D207" s="90" t="s">
        <v>97</v>
      </c>
      <c r="E207" s="197">
        <v>1</v>
      </c>
      <c r="F207" s="197"/>
      <c r="G207" s="197">
        <f t="shared" si="25"/>
        <v>1</v>
      </c>
      <c r="H207" s="197">
        <v>1</v>
      </c>
      <c r="I207" s="195"/>
      <c r="J207" s="293">
        <f t="shared" si="26"/>
        <v>1</v>
      </c>
    </row>
    <row r="208" spans="1:10" ht="24" x14ac:dyDescent="0.25">
      <c r="A208" s="196"/>
      <c r="B208" s="90" t="s">
        <v>93</v>
      </c>
      <c r="C208" s="92" t="s">
        <v>88</v>
      </c>
      <c r="D208" s="90" t="s">
        <v>97</v>
      </c>
      <c r="E208" s="197">
        <v>5</v>
      </c>
      <c r="F208" s="197"/>
      <c r="G208" s="197">
        <f t="shared" si="25"/>
        <v>5</v>
      </c>
      <c r="H208" s="197">
        <v>5</v>
      </c>
      <c r="I208" s="195"/>
      <c r="J208" s="293">
        <f t="shared" si="26"/>
        <v>5</v>
      </c>
    </row>
    <row r="209" spans="1:13" ht="29.25" customHeight="1" x14ac:dyDescent="0.25">
      <c r="A209" s="196"/>
      <c r="B209" s="90" t="s">
        <v>94</v>
      </c>
      <c r="C209" s="92" t="s">
        <v>88</v>
      </c>
      <c r="D209" s="90" t="s">
        <v>97</v>
      </c>
      <c r="E209" s="197">
        <v>1</v>
      </c>
      <c r="F209" s="197"/>
      <c r="G209" s="197">
        <f t="shared" si="25"/>
        <v>1</v>
      </c>
      <c r="H209" s="197">
        <v>1</v>
      </c>
      <c r="I209" s="195"/>
      <c r="J209" s="293">
        <f t="shared" si="26"/>
        <v>1</v>
      </c>
    </row>
    <row r="210" spans="1:13" ht="24" x14ac:dyDescent="0.25">
      <c r="A210" s="196"/>
      <c r="B210" s="90" t="s">
        <v>99</v>
      </c>
      <c r="C210" s="92" t="s">
        <v>148</v>
      </c>
      <c r="D210" s="90" t="s">
        <v>97</v>
      </c>
      <c r="E210" s="294">
        <f>C158/11</f>
        <v>433343.10072727274</v>
      </c>
      <c r="F210" s="294">
        <f>D158/11</f>
        <v>0</v>
      </c>
      <c r="G210" s="294">
        <f t="shared" si="25"/>
        <v>433343.10072727274</v>
      </c>
      <c r="H210" s="294">
        <f>G158/11</f>
        <v>435951.18181818182</v>
      </c>
      <c r="I210" s="294">
        <f>I158/11</f>
        <v>0</v>
      </c>
      <c r="J210" s="295">
        <f>H210+I210</f>
        <v>435951.18181818182</v>
      </c>
    </row>
    <row r="211" spans="1:13" x14ac:dyDescent="0.25">
      <c r="A211" s="195"/>
      <c r="B211" s="157"/>
      <c r="C211" s="195"/>
      <c r="D211" s="195"/>
      <c r="E211" s="218"/>
      <c r="F211" s="218"/>
      <c r="G211" s="217"/>
      <c r="H211" s="218"/>
      <c r="I211" s="218"/>
      <c r="J211" s="219"/>
    </row>
    <row r="212" spans="1:13" ht="19.5" customHeight="1" x14ac:dyDescent="0.25">
      <c r="A212" s="47"/>
    </row>
    <row r="213" spans="1:13" s="109" customFormat="1" ht="16.5" customHeight="1" x14ac:dyDescent="0.25">
      <c r="A213" s="108" t="s">
        <v>38</v>
      </c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</row>
    <row r="214" spans="1:13" s="109" customFormat="1" ht="10.5" customHeight="1" x14ac:dyDescent="0.25">
      <c r="A214" s="374" t="s">
        <v>105</v>
      </c>
      <c r="B214" s="374"/>
      <c r="C214" s="374"/>
      <c r="D214" s="374"/>
      <c r="E214" s="374"/>
      <c r="F214" s="374"/>
      <c r="G214" s="374"/>
      <c r="H214" s="374"/>
      <c r="I214" s="374"/>
      <c r="J214" s="374"/>
      <c r="K214" s="374"/>
      <c r="L214" s="374"/>
    </row>
    <row r="215" spans="1:13" s="109" customFormat="1" ht="23.25" customHeight="1" x14ac:dyDescent="0.25">
      <c r="A215" s="415" t="s">
        <v>108</v>
      </c>
      <c r="B215" s="373" t="s">
        <v>0</v>
      </c>
      <c r="C215" s="373"/>
      <c r="D215" s="373" t="s">
        <v>187</v>
      </c>
      <c r="E215" s="373"/>
      <c r="F215" s="373" t="s">
        <v>188</v>
      </c>
      <c r="G215" s="373"/>
      <c r="H215" s="373" t="s">
        <v>189</v>
      </c>
      <c r="I215" s="373"/>
      <c r="J215" s="373" t="s">
        <v>164</v>
      </c>
      <c r="K215" s="373"/>
      <c r="L215" s="373" t="s">
        <v>191</v>
      </c>
      <c r="M215" s="373"/>
    </row>
    <row r="216" spans="1:13" s="109" customFormat="1" ht="20.25" customHeight="1" x14ac:dyDescent="0.25">
      <c r="A216" s="416"/>
      <c r="B216" s="373"/>
      <c r="C216" s="373"/>
      <c r="D216" s="373" t="s">
        <v>34</v>
      </c>
      <c r="E216" s="373" t="s">
        <v>25</v>
      </c>
      <c r="F216" s="373" t="s">
        <v>34</v>
      </c>
      <c r="G216" s="190" t="s">
        <v>39</v>
      </c>
      <c r="H216" s="373" t="s">
        <v>34</v>
      </c>
      <c r="I216" s="190" t="s">
        <v>39</v>
      </c>
      <c r="J216" s="373" t="s">
        <v>34</v>
      </c>
      <c r="K216" s="373" t="s">
        <v>25</v>
      </c>
      <c r="L216" s="373" t="s">
        <v>34</v>
      </c>
      <c r="M216" s="373" t="s">
        <v>25</v>
      </c>
    </row>
    <row r="217" spans="1:13" s="109" customFormat="1" x14ac:dyDescent="0.25">
      <c r="A217" s="417"/>
      <c r="B217" s="373"/>
      <c r="C217" s="373"/>
      <c r="D217" s="373"/>
      <c r="E217" s="373"/>
      <c r="F217" s="373"/>
      <c r="G217" s="190" t="s">
        <v>15</v>
      </c>
      <c r="H217" s="373"/>
      <c r="I217" s="190" t="s">
        <v>15</v>
      </c>
      <c r="J217" s="373"/>
      <c r="K217" s="373"/>
      <c r="L217" s="373"/>
      <c r="M217" s="373"/>
    </row>
    <row r="218" spans="1:13" s="109" customFormat="1" x14ac:dyDescent="0.25">
      <c r="A218" s="173">
        <v>1</v>
      </c>
      <c r="B218" s="373">
        <f>A218+1</f>
        <v>2</v>
      </c>
      <c r="C218" s="373"/>
      <c r="D218" s="190">
        <f>B218*1+1</f>
        <v>3</v>
      </c>
      <c r="E218" s="190">
        <f>D218+1</f>
        <v>4</v>
      </c>
      <c r="F218" s="190">
        <f t="shared" ref="F218:M218" si="27">E218+1</f>
        <v>5</v>
      </c>
      <c r="G218" s="190">
        <f t="shared" si="27"/>
        <v>6</v>
      </c>
      <c r="H218" s="190">
        <f t="shared" si="27"/>
        <v>7</v>
      </c>
      <c r="I218" s="190">
        <f t="shared" si="27"/>
        <v>8</v>
      </c>
      <c r="J218" s="190">
        <f t="shared" si="27"/>
        <v>9</v>
      </c>
      <c r="K218" s="190">
        <f t="shared" si="27"/>
        <v>10</v>
      </c>
      <c r="L218" s="190">
        <f t="shared" si="27"/>
        <v>11</v>
      </c>
      <c r="M218" s="190">
        <f t="shared" si="27"/>
        <v>12</v>
      </c>
    </row>
    <row r="219" spans="1:13" s="109" customFormat="1" ht="35.25" customHeight="1" x14ac:dyDescent="0.25">
      <c r="A219" s="172"/>
      <c r="B219" s="373" t="s">
        <v>83</v>
      </c>
      <c r="C219" s="373"/>
      <c r="D219" s="273">
        <f>SUM(D221:D227)-D222</f>
        <v>2858642</v>
      </c>
      <c r="E219" s="221"/>
      <c r="F219" s="273">
        <f>SUM(F221:F227)-F222</f>
        <v>3396873</v>
      </c>
      <c r="G219" s="222"/>
      <c r="H219" s="299">
        <f>SUM(H221:H227)-H222</f>
        <v>3436914</v>
      </c>
      <c r="I219" s="299"/>
      <c r="J219" s="299">
        <f>SUM(J221:J227)-J222</f>
        <v>3436914</v>
      </c>
      <c r="K219" s="220"/>
      <c r="L219" s="299">
        <f>SUM(L221:L227)-L222</f>
        <v>3436914</v>
      </c>
      <c r="M219" s="223"/>
    </row>
    <row r="220" spans="1:13" s="109" customFormat="1" ht="18.75" customHeight="1" x14ac:dyDescent="0.25">
      <c r="A220" s="172"/>
      <c r="B220" s="373"/>
      <c r="C220" s="373"/>
      <c r="D220" s="274"/>
      <c r="E220" s="223"/>
      <c r="F220" s="274"/>
      <c r="G220" s="225"/>
      <c r="H220" s="300"/>
      <c r="I220" s="301"/>
      <c r="J220" s="300"/>
      <c r="K220" s="223"/>
      <c r="L220" s="300"/>
      <c r="M220" s="223"/>
    </row>
    <row r="221" spans="1:13" s="109" customFormat="1" x14ac:dyDescent="0.25">
      <c r="A221" s="172"/>
      <c r="B221" s="408" t="s">
        <v>138</v>
      </c>
      <c r="C221" s="408"/>
      <c r="D221" s="274">
        <f>986960+244781+43497</f>
        <v>1275238</v>
      </c>
      <c r="E221" s="223"/>
      <c r="F221" s="274">
        <f>916836+292468+259263-40041</f>
        <v>1428526</v>
      </c>
      <c r="G221" s="225"/>
      <c r="H221" s="300">
        <f>916836+62800+198348+11216+H222</f>
        <v>1456459</v>
      </c>
      <c r="I221" s="300"/>
      <c r="J221" s="300">
        <f>916836+62800+198348+11216+J222</f>
        <v>1456459</v>
      </c>
      <c r="K221" s="223"/>
      <c r="L221" s="300">
        <f>916836+62800+198348+11216+L222</f>
        <v>1456459</v>
      </c>
      <c r="M221" s="223"/>
    </row>
    <row r="222" spans="1:13" s="109" customFormat="1" ht="27" customHeight="1" x14ac:dyDescent="0.25">
      <c r="A222" s="172"/>
      <c r="B222" s="409" t="s">
        <v>115</v>
      </c>
      <c r="C222" s="409"/>
      <c r="D222" s="274">
        <v>43497</v>
      </c>
      <c r="E222" s="223"/>
      <c r="F222" s="274">
        <v>219222</v>
      </c>
      <c r="G222" s="225"/>
      <c r="H222" s="300">
        <v>267259</v>
      </c>
      <c r="I222" s="300"/>
      <c r="J222" s="300">
        <v>267259</v>
      </c>
      <c r="K222" s="224"/>
      <c r="L222" s="300">
        <v>267259</v>
      </c>
      <c r="M222" s="223"/>
    </row>
    <row r="223" spans="1:13" s="109" customFormat="1" ht="18.75" customHeight="1" x14ac:dyDescent="0.25">
      <c r="A223" s="172"/>
      <c r="B223" s="408" t="s">
        <v>139</v>
      </c>
      <c r="C223" s="408"/>
      <c r="D223" s="274">
        <v>577165</v>
      </c>
      <c r="E223" s="223"/>
      <c r="F223" s="274">
        <v>598631</v>
      </c>
      <c r="G223" s="225"/>
      <c r="H223" s="300">
        <v>588992</v>
      </c>
      <c r="I223" s="300"/>
      <c r="J223" s="300">
        <v>588992</v>
      </c>
      <c r="K223" s="224"/>
      <c r="L223" s="300">
        <v>588992</v>
      </c>
      <c r="M223" s="223"/>
    </row>
    <row r="224" spans="1:13" s="109" customFormat="1" ht="18.75" customHeight="1" x14ac:dyDescent="0.25">
      <c r="A224" s="172"/>
      <c r="B224" s="408" t="s">
        <v>116</v>
      </c>
      <c r="C224" s="408"/>
      <c r="D224" s="274">
        <v>1006239</v>
      </c>
      <c r="E224" s="223"/>
      <c r="F224" s="274">
        <v>1369716</v>
      </c>
      <c r="G224" s="225"/>
      <c r="H224" s="300">
        <f>920456+471007</f>
        <v>1391463</v>
      </c>
      <c r="I224" s="300"/>
      <c r="J224" s="300">
        <f>920456+471007</f>
        <v>1391463</v>
      </c>
      <c r="K224" s="224"/>
      <c r="L224" s="300">
        <f>920456+471007</f>
        <v>1391463</v>
      </c>
      <c r="M224" s="223"/>
    </row>
    <row r="225" spans="1:606" s="109" customFormat="1" ht="21" customHeight="1" x14ac:dyDescent="0.25">
      <c r="A225" s="172"/>
      <c r="B225" s="410" t="s">
        <v>140</v>
      </c>
      <c r="C225" s="410"/>
      <c r="D225" s="274"/>
      <c r="E225" s="223"/>
      <c r="F225" s="274"/>
      <c r="G225" s="225"/>
      <c r="H225" s="300"/>
      <c r="I225" s="300"/>
      <c r="J225" s="300"/>
      <c r="K225" s="223"/>
      <c r="L225" s="300"/>
      <c r="M225" s="223"/>
    </row>
    <row r="226" spans="1:606" s="109" customFormat="1" x14ac:dyDescent="0.25">
      <c r="A226" s="172"/>
      <c r="B226" s="408" t="s">
        <v>117</v>
      </c>
      <c r="C226" s="408"/>
      <c r="D226" s="274"/>
      <c r="E226" s="223"/>
      <c r="F226" s="274"/>
      <c r="G226" s="225"/>
      <c r="H226" s="300"/>
      <c r="I226" s="300"/>
      <c r="J226" s="300"/>
      <c r="K226" s="223"/>
      <c r="L226" s="300"/>
      <c r="M226" s="223"/>
    </row>
    <row r="227" spans="1:606" s="109" customFormat="1" ht="13.5" customHeight="1" x14ac:dyDescent="0.25">
      <c r="A227" s="172"/>
      <c r="B227" s="411"/>
      <c r="C227" s="411"/>
      <c r="D227" s="274"/>
      <c r="E227" s="223"/>
      <c r="F227" s="275"/>
      <c r="G227" s="225"/>
      <c r="H227" s="301"/>
      <c r="I227" s="301"/>
      <c r="J227" s="301"/>
      <c r="K227" s="223"/>
      <c r="L227" s="301"/>
      <c r="M227" s="223"/>
    </row>
    <row r="228" spans="1:606" s="109" customFormat="1" x14ac:dyDescent="0.25">
      <c r="A228" s="172"/>
      <c r="B228" s="412" t="s">
        <v>5</v>
      </c>
      <c r="C228" s="412"/>
      <c r="D228" s="273">
        <f>SUM(D221:D227)-D222</f>
        <v>2858642</v>
      </c>
      <c r="E228" s="220"/>
      <c r="F228" s="273">
        <f>F219</f>
        <v>3396873</v>
      </c>
      <c r="G228" s="225"/>
      <c r="H228" s="299">
        <f>H219</f>
        <v>3436914</v>
      </c>
      <c r="I228" s="299">
        <f>SUM(I221:I227)</f>
        <v>0</v>
      </c>
      <c r="J228" s="299">
        <f>J219</f>
        <v>3436914</v>
      </c>
      <c r="K228" s="222"/>
      <c r="L228" s="299">
        <f>L219</f>
        <v>3436914</v>
      </c>
      <c r="M228" s="222"/>
    </row>
    <row r="229" spans="1:606" s="109" customFormat="1" ht="36" customHeight="1" x14ac:dyDescent="0.25">
      <c r="A229" s="172"/>
      <c r="B229" s="373" t="s">
        <v>40</v>
      </c>
      <c r="C229" s="373"/>
      <c r="D229" s="190" t="s">
        <v>20</v>
      </c>
      <c r="E229" s="192"/>
      <c r="F229" s="190" t="s">
        <v>20</v>
      </c>
      <c r="G229" s="190"/>
      <c r="H229" s="190" t="s">
        <v>20</v>
      </c>
      <c r="I229" s="190"/>
      <c r="J229" s="190" t="s">
        <v>20</v>
      </c>
      <c r="K229" s="190"/>
      <c r="L229" s="190" t="s">
        <v>20</v>
      </c>
      <c r="M229" s="192"/>
    </row>
    <row r="230" spans="1:606" s="109" customFormat="1" ht="12.75" customHeight="1" x14ac:dyDescent="0.25">
      <c r="A230" s="130"/>
      <c r="B230" s="130"/>
      <c r="C230" s="130"/>
      <c r="D230" s="131"/>
      <c r="E230" s="130"/>
      <c r="F230" s="130"/>
      <c r="G230" s="130"/>
      <c r="H230" s="130"/>
      <c r="I230" s="130"/>
      <c r="J230" s="130"/>
      <c r="K230" s="130"/>
      <c r="L230" s="131"/>
    </row>
    <row r="231" spans="1:606" ht="15.75" x14ac:dyDescent="0.25">
      <c r="A231" s="375" t="s">
        <v>41</v>
      </c>
      <c r="B231" s="375"/>
      <c r="C231" s="375"/>
      <c r="D231" s="375"/>
      <c r="E231" s="375"/>
      <c r="F231" s="375"/>
      <c r="G231" s="375"/>
      <c r="H231" s="375"/>
      <c r="I231" s="375"/>
      <c r="J231" s="375"/>
      <c r="K231" s="375"/>
      <c r="L231" s="375"/>
    </row>
    <row r="232" spans="1:606" ht="21" customHeight="1" thickBot="1" x14ac:dyDescent="0.3">
      <c r="A232" s="29"/>
    </row>
    <row r="233" spans="1:606" ht="24.75" customHeight="1" thickBot="1" x14ac:dyDescent="0.3">
      <c r="A233" s="350" t="s">
        <v>110</v>
      </c>
      <c r="B233" s="364" t="s">
        <v>42</v>
      </c>
      <c r="C233" s="379" t="s">
        <v>187</v>
      </c>
      <c r="D233" s="380"/>
      <c r="E233" s="380"/>
      <c r="F233" s="381"/>
      <c r="G233" s="379" t="s">
        <v>201</v>
      </c>
      <c r="H233" s="380"/>
      <c r="I233" s="380"/>
      <c r="J233" s="381"/>
      <c r="K233" s="379" t="s">
        <v>145</v>
      </c>
      <c r="L233" s="381"/>
      <c r="M233" s="379" t="s">
        <v>167</v>
      </c>
      <c r="N233" s="381"/>
      <c r="O233" s="379" t="s">
        <v>202</v>
      </c>
      <c r="P233" s="381"/>
    </row>
    <row r="234" spans="1:606" ht="32.25" customHeight="1" thickBot="1" x14ac:dyDescent="0.3">
      <c r="A234" s="401"/>
      <c r="B234" s="385"/>
      <c r="C234" s="379" t="s">
        <v>34</v>
      </c>
      <c r="D234" s="381"/>
      <c r="E234" s="379" t="s">
        <v>25</v>
      </c>
      <c r="F234" s="381"/>
      <c r="G234" s="379" t="s">
        <v>34</v>
      </c>
      <c r="H234" s="381"/>
      <c r="I234" s="379" t="s">
        <v>25</v>
      </c>
      <c r="J234" s="381"/>
      <c r="K234" s="399" t="s">
        <v>34</v>
      </c>
      <c r="L234" s="399" t="s">
        <v>25</v>
      </c>
      <c r="M234" s="399" t="s">
        <v>34</v>
      </c>
      <c r="N234" s="399" t="s">
        <v>25</v>
      </c>
      <c r="O234" s="399" t="s">
        <v>34</v>
      </c>
      <c r="P234" s="399" t="s">
        <v>25</v>
      </c>
    </row>
    <row r="235" spans="1:606" ht="48" customHeight="1" thickBot="1" x14ac:dyDescent="0.3">
      <c r="A235" s="351"/>
      <c r="B235" s="365"/>
      <c r="C235" s="32" t="s">
        <v>78</v>
      </c>
      <c r="D235" s="32" t="s">
        <v>44</v>
      </c>
      <c r="E235" s="32" t="s">
        <v>78</v>
      </c>
      <c r="F235" s="32" t="s">
        <v>44</v>
      </c>
      <c r="G235" s="32" t="s">
        <v>43</v>
      </c>
      <c r="H235" s="32" t="s">
        <v>44</v>
      </c>
      <c r="I235" s="32" t="s">
        <v>43</v>
      </c>
      <c r="J235" s="32" t="s">
        <v>44</v>
      </c>
      <c r="K235" s="400"/>
      <c r="L235" s="400"/>
      <c r="M235" s="400"/>
      <c r="N235" s="400"/>
      <c r="O235" s="400"/>
      <c r="P235" s="400"/>
    </row>
    <row r="236" spans="1:606" ht="15.75" thickBot="1" x14ac:dyDescent="0.3">
      <c r="A236" s="137">
        <v>1</v>
      </c>
      <c r="B236" s="32">
        <v>2</v>
      </c>
      <c r="C236" s="32">
        <v>3</v>
      </c>
      <c r="D236" s="32">
        <v>4</v>
      </c>
      <c r="E236" s="32">
        <v>5</v>
      </c>
      <c r="F236" s="32">
        <v>6</v>
      </c>
      <c r="G236" s="32">
        <v>7</v>
      </c>
      <c r="H236" s="32">
        <v>8</v>
      </c>
      <c r="I236" s="32">
        <v>9</v>
      </c>
      <c r="J236" s="32">
        <v>10</v>
      </c>
      <c r="K236" s="32">
        <v>11</v>
      </c>
      <c r="L236" s="32">
        <v>12</v>
      </c>
      <c r="M236" s="32">
        <v>13</v>
      </c>
      <c r="N236" s="32">
        <v>14</v>
      </c>
      <c r="O236" s="32">
        <v>15</v>
      </c>
      <c r="P236" s="32">
        <v>16</v>
      </c>
    </row>
    <row r="237" spans="1:606" s="87" customFormat="1" ht="19.5" customHeight="1" thickBot="1" x14ac:dyDescent="0.3">
      <c r="A237" s="146" t="s">
        <v>137</v>
      </c>
      <c r="B237" s="107" t="s">
        <v>45</v>
      </c>
      <c r="C237" s="100">
        <v>11</v>
      </c>
      <c r="D237" s="100">
        <v>11</v>
      </c>
      <c r="E237" s="100"/>
      <c r="F237" s="100"/>
      <c r="G237" s="100">
        <v>11</v>
      </c>
      <c r="H237" s="100">
        <v>11</v>
      </c>
      <c r="I237" s="100"/>
      <c r="J237" s="100"/>
      <c r="K237" s="100">
        <v>11</v>
      </c>
      <c r="L237" s="100"/>
      <c r="M237" s="100">
        <v>11</v>
      </c>
      <c r="N237" s="100"/>
      <c r="O237" s="100">
        <v>11</v>
      </c>
      <c r="P237" s="100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1"/>
      <c r="DD237" s="101"/>
      <c r="DE237" s="101"/>
      <c r="DF237" s="101"/>
      <c r="DG237" s="101"/>
      <c r="DH237" s="101"/>
      <c r="DI237" s="101"/>
      <c r="DJ237" s="101"/>
      <c r="DK237" s="101"/>
      <c r="DL237" s="101"/>
      <c r="DM237" s="101"/>
      <c r="DN237" s="101"/>
      <c r="DO237" s="101"/>
      <c r="DP237" s="101"/>
      <c r="DQ237" s="101"/>
      <c r="DR237" s="101"/>
      <c r="DS237" s="101"/>
      <c r="DT237" s="101"/>
      <c r="DU237" s="101"/>
      <c r="DV237" s="101"/>
      <c r="DW237" s="101"/>
      <c r="DX237" s="101"/>
      <c r="DY237" s="101"/>
      <c r="DZ237" s="101"/>
      <c r="EA237" s="101"/>
      <c r="EB237" s="101"/>
      <c r="EC237" s="101"/>
      <c r="ED237" s="101"/>
      <c r="EE237" s="101"/>
      <c r="EF237" s="101"/>
      <c r="EG237" s="101"/>
      <c r="EH237" s="101"/>
      <c r="EI237" s="101"/>
      <c r="EJ237" s="101"/>
      <c r="EK237" s="101"/>
      <c r="EL237" s="101"/>
      <c r="EM237" s="101"/>
      <c r="EN237" s="101"/>
      <c r="EO237" s="101"/>
      <c r="EP237" s="101"/>
      <c r="EQ237" s="101"/>
      <c r="ER237" s="101"/>
      <c r="ES237" s="101"/>
      <c r="ET237" s="101"/>
      <c r="EU237" s="101"/>
      <c r="EV237" s="101"/>
      <c r="EW237" s="101"/>
      <c r="EX237" s="101"/>
      <c r="EY237" s="101"/>
      <c r="EZ237" s="101"/>
      <c r="FA237" s="101"/>
      <c r="FB237" s="101"/>
      <c r="FC237" s="101"/>
      <c r="FD237" s="101"/>
      <c r="FE237" s="101"/>
      <c r="FF237" s="101"/>
      <c r="FG237" s="101"/>
      <c r="FH237" s="101"/>
      <c r="FI237" s="101"/>
      <c r="FJ237" s="101"/>
      <c r="FK237" s="101"/>
      <c r="FL237" s="101"/>
      <c r="FM237" s="101"/>
      <c r="FN237" s="101"/>
      <c r="FO237" s="101"/>
      <c r="FP237" s="101"/>
      <c r="FQ237" s="101"/>
      <c r="FR237" s="101"/>
      <c r="FS237" s="101"/>
      <c r="FT237" s="101"/>
      <c r="FU237" s="101"/>
      <c r="FV237" s="101"/>
      <c r="FW237" s="101"/>
      <c r="FX237" s="101"/>
      <c r="FY237" s="101"/>
      <c r="FZ237" s="101"/>
      <c r="GA237" s="101"/>
      <c r="GB237" s="101"/>
      <c r="GC237" s="101"/>
      <c r="GD237" s="101"/>
      <c r="GE237" s="101"/>
      <c r="GF237" s="101"/>
      <c r="GG237" s="101"/>
      <c r="GH237" s="101"/>
      <c r="GI237" s="101"/>
      <c r="GJ237" s="101"/>
      <c r="GK237" s="101"/>
      <c r="GL237" s="101"/>
      <c r="GM237" s="101"/>
      <c r="GN237" s="101"/>
      <c r="GO237" s="101"/>
      <c r="GP237" s="101"/>
      <c r="GQ237" s="101"/>
      <c r="GR237" s="101"/>
      <c r="GS237" s="101"/>
      <c r="GT237" s="101"/>
      <c r="GU237" s="101"/>
      <c r="GV237" s="101"/>
      <c r="GW237" s="101"/>
      <c r="GX237" s="101"/>
      <c r="GY237" s="101"/>
      <c r="GZ237" s="101"/>
      <c r="HA237" s="101"/>
      <c r="HB237" s="101"/>
      <c r="HC237" s="101"/>
      <c r="HD237" s="101"/>
      <c r="HE237" s="101"/>
      <c r="HF237" s="101"/>
      <c r="HG237" s="101"/>
      <c r="HH237" s="101"/>
      <c r="HI237" s="101"/>
      <c r="HJ237" s="101"/>
      <c r="HK237" s="101"/>
      <c r="HL237" s="101"/>
      <c r="HM237" s="101"/>
      <c r="HN237" s="101"/>
      <c r="HO237" s="101"/>
      <c r="HP237" s="101"/>
      <c r="HQ237" s="101"/>
      <c r="HR237" s="101"/>
      <c r="HS237" s="101"/>
      <c r="HT237" s="101"/>
      <c r="HU237" s="101"/>
      <c r="HV237" s="101"/>
      <c r="HW237" s="101"/>
      <c r="HX237" s="101"/>
      <c r="HY237" s="101"/>
      <c r="HZ237" s="101"/>
      <c r="IA237" s="101"/>
      <c r="IB237" s="101"/>
      <c r="IC237" s="101"/>
      <c r="ID237" s="101"/>
      <c r="IE237" s="101"/>
      <c r="IF237" s="101"/>
      <c r="IG237" s="101"/>
      <c r="IH237" s="101"/>
      <c r="II237" s="101"/>
      <c r="IJ237" s="101"/>
      <c r="IK237" s="101"/>
      <c r="IL237" s="101"/>
      <c r="IM237" s="101"/>
      <c r="IN237" s="101"/>
      <c r="IO237" s="101"/>
      <c r="IP237" s="101"/>
      <c r="IQ237" s="101"/>
      <c r="IR237" s="101"/>
      <c r="IS237" s="101"/>
      <c r="IT237" s="101"/>
      <c r="IU237" s="101"/>
      <c r="IV237" s="101"/>
      <c r="IW237" s="101"/>
      <c r="IX237" s="101"/>
      <c r="IY237" s="101"/>
      <c r="IZ237" s="101"/>
      <c r="JA237" s="101"/>
      <c r="JB237" s="101"/>
      <c r="JC237" s="101"/>
      <c r="JD237" s="101"/>
      <c r="JE237" s="101"/>
      <c r="JF237" s="101"/>
      <c r="JG237" s="101"/>
      <c r="JH237" s="101"/>
      <c r="JI237" s="101"/>
      <c r="JJ237" s="101"/>
      <c r="JK237" s="101"/>
      <c r="JL237" s="101"/>
      <c r="JM237" s="101"/>
      <c r="JN237" s="101"/>
      <c r="JO237" s="101"/>
      <c r="JP237" s="101"/>
      <c r="JQ237" s="101"/>
      <c r="JR237" s="101"/>
      <c r="JS237" s="101"/>
      <c r="JT237" s="101"/>
      <c r="JU237" s="101"/>
      <c r="JV237" s="101"/>
      <c r="JW237" s="101"/>
      <c r="JX237" s="101"/>
      <c r="JY237" s="101"/>
      <c r="JZ237" s="101"/>
      <c r="KA237" s="101"/>
      <c r="KB237" s="101"/>
      <c r="KC237" s="101"/>
      <c r="KD237" s="101"/>
      <c r="KE237" s="101"/>
      <c r="KF237" s="101"/>
      <c r="KG237" s="101"/>
      <c r="KH237" s="101"/>
      <c r="KI237" s="101"/>
      <c r="KJ237" s="101"/>
      <c r="KK237" s="101"/>
      <c r="KL237" s="101"/>
      <c r="KM237" s="101"/>
      <c r="KN237" s="101"/>
      <c r="KO237" s="101"/>
      <c r="KP237" s="101"/>
      <c r="KQ237" s="101"/>
      <c r="KR237" s="101"/>
      <c r="KS237" s="101"/>
      <c r="KT237" s="101"/>
      <c r="KU237" s="101"/>
      <c r="KV237" s="101"/>
      <c r="KW237" s="101"/>
      <c r="KX237" s="101"/>
      <c r="KY237" s="101"/>
      <c r="KZ237" s="101"/>
      <c r="LA237" s="101"/>
      <c r="LB237" s="101"/>
      <c r="LC237" s="101"/>
      <c r="LD237" s="101"/>
      <c r="LE237" s="101"/>
      <c r="LF237" s="101"/>
      <c r="LG237" s="101"/>
      <c r="LH237" s="101"/>
      <c r="LI237" s="101"/>
      <c r="LJ237" s="101"/>
      <c r="LK237" s="101"/>
      <c r="LL237" s="101"/>
      <c r="LM237" s="101"/>
      <c r="LN237" s="101"/>
      <c r="LO237" s="101"/>
      <c r="LP237" s="101"/>
      <c r="LQ237" s="101"/>
      <c r="LR237" s="101"/>
      <c r="LS237" s="101"/>
      <c r="LT237" s="101"/>
      <c r="LU237" s="101"/>
      <c r="LV237" s="101"/>
      <c r="LW237" s="101"/>
      <c r="LX237" s="101"/>
      <c r="LY237" s="101"/>
      <c r="LZ237" s="101"/>
      <c r="MA237" s="101"/>
      <c r="MB237" s="101"/>
      <c r="MC237" s="101"/>
      <c r="MD237" s="101"/>
      <c r="ME237" s="101"/>
      <c r="MF237" s="101"/>
      <c r="MG237" s="101"/>
      <c r="MH237" s="101"/>
      <c r="MI237" s="101"/>
      <c r="MJ237" s="101"/>
      <c r="MK237" s="101"/>
      <c r="ML237" s="101"/>
      <c r="MM237" s="101"/>
      <c r="MN237" s="101"/>
      <c r="MO237" s="101"/>
      <c r="MP237" s="101"/>
      <c r="MQ237" s="101"/>
      <c r="MR237" s="101"/>
      <c r="MS237" s="101"/>
      <c r="MT237" s="101"/>
      <c r="MU237" s="101"/>
      <c r="MV237" s="101"/>
      <c r="MW237" s="101"/>
      <c r="MX237" s="101"/>
      <c r="MY237" s="101"/>
      <c r="MZ237" s="101"/>
      <c r="NA237" s="101"/>
      <c r="NB237" s="101"/>
      <c r="NC237" s="101"/>
      <c r="ND237" s="101"/>
      <c r="NE237" s="101"/>
      <c r="NF237" s="101"/>
      <c r="NG237" s="101"/>
      <c r="NH237" s="101"/>
      <c r="NI237" s="101"/>
      <c r="NJ237" s="101"/>
      <c r="NK237" s="101"/>
      <c r="NL237" s="101"/>
      <c r="NM237" s="101"/>
      <c r="NN237" s="101"/>
      <c r="NO237" s="101"/>
      <c r="NP237" s="101"/>
      <c r="NQ237" s="101"/>
      <c r="NR237" s="101"/>
      <c r="NS237" s="101"/>
      <c r="NT237" s="101"/>
      <c r="NU237" s="101"/>
      <c r="NV237" s="101"/>
      <c r="NW237" s="101"/>
      <c r="NX237" s="101"/>
      <c r="NY237" s="101"/>
      <c r="NZ237" s="101"/>
      <c r="OA237" s="101"/>
      <c r="OB237" s="101"/>
      <c r="OC237" s="101"/>
      <c r="OD237" s="101"/>
      <c r="OE237" s="101"/>
      <c r="OF237" s="101"/>
      <c r="OG237" s="101"/>
      <c r="OH237" s="101"/>
      <c r="OI237" s="101"/>
      <c r="OJ237" s="101"/>
      <c r="OK237" s="101"/>
      <c r="OL237" s="101"/>
      <c r="OM237" s="101"/>
      <c r="ON237" s="101"/>
      <c r="OO237" s="101"/>
      <c r="OP237" s="101"/>
      <c r="OQ237" s="101"/>
      <c r="OR237" s="101"/>
      <c r="OS237" s="101"/>
      <c r="OT237" s="101"/>
      <c r="OU237" s="101"/>
      <c r="OV237" s="101"/>
      <c r="OW237" s="101"/>
      <c r="OX237" s="101"/>
      <c r="OY237" s="101"/>
      <c r="OZ237" s="101"/>
      <c r="PA237" s="101"/>
      <c r="PB237" s="101"/>
      <c r="PC237" s="101"/>
      <c r="PD237" s="101"/>
      <c r="PE237" s="101"/>
      <c r="PF237" s="101"/>
      <c r="PG237" s="101"/>
      <c r="PH237" s="101"/>
      <c r="PI237" s="101"/>
      <c r="PJ237" s="101"/>
      <c r="PK237" s="101"/>
      <c r="PL237" s="101"/>
      <c r="PM237" s="101"/>
      <c r="PN237" s="101"/>
      <c r="PO237" s="101"/>
      <c r="PP237" s="101"/>
      <c r="PQ237" s="101"/>
      <c r="PR237" s="101"/>
      <c r="PS237" s="101"/>
      <c r="PT237" s="101"/>
      <c r="PU237" s="101"/>
      <c r="PV237" s="101"/>
      <c r="PW237" s="101"/>
      <c r="PX237" s="101"/>
      <c r="PY237" s="101"/>
      <c r="PZ237" s="101"/>
      <c r="QA237" s="101"/>
      <c r="QB237" s="101"/>
      <c r="QC237" s="101"/>
      <c r="QD237" s="101"/>
      <c r="QE237" s="101"/>
      <c r="QF237" s="101"/>
      <c r="QG237" s="101"/>
      <c r="QH237" s="101"/>
      <c r="QI237" s="101"/>
      <c r="QJ237" s="101"/>
      <c r="QK237" s="101"/>
      <c r="QL237" s="101"/>
      <c r="QM237" s="101"/>
      <c r="QN237" s="101"/>
      <c r="QO237" s="101"/>
      <c r="QP237" s="101"/>
      <c r="QQ237" s="101"/>
      <c r="QR237" s="101"/>
      <c r="QS237" s="101"/>
      <c r="QT237" s="101"/>
      <c r="QU237" s="101"/>
      <c r="QV237" s="101"/>
      <c r="QW237" s="101"/>
      <c r="QX237" s="101"/>
      <c r="QY237" s="101"/>
      <c r="QZ237" s="101"/>
      <c r="RA237" s="101"/>
      <c r="RB237" s="101"/>
      <c r="RC237" s="101"/>
      <c r="RD237" s="101"/>
      <c r="RE237" s="101"/>
      <c r="RF237" s="101"/>
      <c r="RG237" s="101"/>
      <c r="RH237" s="101"/>
      <c r="RI237" s="101"/>
      <c r="RJ237" s="101"/>
      <c r="RK237" s="101"/>
      <c r="RL237" s="101"/>
      <c r="RM237" s="101"/>
      <c r="RN237" s="101"/>
      <c r="RO237" s="101"/>
      <c r="RP237" s="101"/>
      <c r="RQ237" s="101"/>
      <c r="RR237" s="101"/>
      <c r="RS237" s="101"/>
      <c r="RT237" s="101"/>
      <c r="RU237" s="101"/>
      <c r="RV237" s="101"/>
      <c r="RW237" s="101"/>
      <c r="RX237" s="101"/>
      <c r="RY237" s="101"/>
      <c r="RZ237" s="101"/>
      <c r="SA237" s="101"/>
      <c r="SB237" s="101"/>
      <c r="SC237" s="101"/>
      <c r="SD237" s="101"/>
      <c r="SE237" s="101"/>
      <c r="SF237" s="101"/>
      <c r="SG237" s="101"/>
      <c r="SH237" s="101"/>
      <c r="SI237" s="101"/>
      <c r="SJ237" s="101"/>
      <c r="SK237" s="101"/>
      <c r="SL237" s="101"/>
      <c r="SM237" s="101"/>
      <c r="SN237" s="101"/>
      <c r="SO237" s="101"/>
      <c r="SP237" s="101"/>
      <c r="SQ237" s="101"/>
      <c r="SR237" s="101"/>
      <c r="SS237" s="101"/>
      <c r="ST237" s="101"/>
      <c r="SU237" s="101"/>
      <c r="SV237" s="101"/>
      <c r="SW237" s="101"/>
      <c r="SX237" s="101"/>
      <c r="SY237" s="101"/>
      <c r="SZ237" s="101"/>
      <c r="TA237" s="101"/>
      <c r="TB237" s="101"/>
      <c r="TC237" s="101"/>
      <c r="TD237" s="101"/>
      <c r="TE237" s="101"/>
      <c r="TF237" s="101"/>
      <c r="TG237" s="101"/>
      <c r="TH237" s="101"/>
      <c r="TI237" s="101"/>
      <c r="TJ237" s="101"/>
      <c r="TK237" s="101"/>
      <c r="TL237" s="101"/>
      <c r="TM237" s="101"/>
      <c r="TN237" s="101"/>
      <c r="TO237" s="101"/>
      <c r="TP237" s="101"/>
      <c r="TQ237" s="101"/>
      <c r="TR237" s="101"/>
      <c r="TS237" s="101"/>
      <c r="TT237" s="101"/>
      <c r="TU237" s="101"/>
      <c r="TV237" s="101"/>
      <c r="TW237" s="101"/>
      <c r="TX237" s="101"/>
      <c r="TY237" s="101"/>
      <c r="TZ237" s="101"/>
      <c r="UA237" s="101"/>
      <c r="UB237" s="101"/>
      <c r="UC237" s="101"/>
      <c r="UD237" s="101"/>
      <c r="UE237" s="101"/>
      <c r="UF237" s="101"/>
      <c r="UG237" s="101"/>
      <c r="UH237" s="101"/>
      <c r="UI237" s="101"/>
      <c r="UJ237" s="101"/>
      <c r="UK237" s="101"/>
      <c r="UL237" s="101"/>
      <c r="UM237" s="101"/>
      <c r="UN237" s="101"/>
      <c r="UO237" s="101"/>
      <c r="UP237" s="101"/>
      <c r="UQ237" s="101"/>
      <c r="UR237" s="101"/>
      <c r="US237" s="101"/>
      <c r="UT237" s="101"/>
      <c r="UU237" s="101"/>
      <c r="UV237" s="101"/>
      <c r="UW237" s="101"/>
      <c r="UX237" s="101"/>
      <c r="UY237" s="101"/>
      <c r="UZ237" s="101"/>
      <c r="VA237" s="101"/>
      <c r="VB237" s="101"/>
      <c r="VC237" s="101"/>
      <c r="VD237" s="101"/>
      <c r="VE237" s="101"/>
      <c r="VF237" s="101"/>
      <c r="VG237" s="101"/>
      <c r="VH237" s="101"/>
      <c r="VI237" s="101"/>
      <c r="VJ237" s="101"/>
      <c r="VK237" s="101"/>
      <c r="VL237" s="101"/>
      <c r="VM237" s="101"/>
      <c r="VN237" s="101"/>
      <c r="VO237" s="101"/>
      <c r="VP237" s="101"/>
      <c r="VQ237" s="101"/>
      <c r="VR237" s="101"/>
      <c r="VS237" s="101"/>
      <c r="VT237" s="101"/>
      <c r="VU237" s="101"/>
      <c r="VV237" s="101"/>
      <c r="VW237" s="101"/>
      <c r="VX237" s="101"/>
      <c r="VY237" s="101"/>
      <c r="VZ237" s="101"/>
      <c r="WA237" s="101"/>
      <c r="WB237" s="101"/>
      <c r="WC237" s="101"/>
      <c r="WD237" s="101"/>
      <c r="WE237" s="101"/>
      <c r="WF237" s="101"/>
      <c r="WG237" s="101"/>
      <c r="WH237" s="101"/>
    </row>
    <row r="238" spans="1:606" ht="55.5" customHeight="1" thickBot="1" x14ac:dyDescent="0.3">
      <c r="A238" s="48"/>
      <c r="B238" s="37" t="s">
        <v>46</v>
      </c>
      <c r="C238" s="32" t="s">
        <v>20</v>
      </c>
      <c r="D238" s="32" t="s">
        <v>20</v>
      </c>
      <c r="E238" s="37"/>
      <c r="F238" s="37"/>
      <c r="G238" s="32" t="s">
        <v>20</v>
      </c>
      <c r="H238" s="32" t="s">
        <v>20</v>
      </c>
      <c r="I238" s="37"/>
      <c r="J238" s="37"/>
      <c r="K238" s="32" t="s">
        <v>20</v>
      </c>
      <c r="L238" s="37"/>
      <c r="M238" s="32" t="s">
        <v>20</v>
      </c>
      <c r="N238" s="37"/>
      <c r="O238" s="32" t="s">
        <v>20</v>
      </c>
      <c r="P238" s="37"/>
    </row>
    <row r="239" spans="1:606" x14ac:dyDescent="0.25">
      <c r="A239" s="170"/>
      <c r="B239" s="170"/>
      <c r="C239" s="167"/>
      <c r="D239" s="167"/>
      <c r="E239" s="170"/>
      <c r="F239" s="170"/>
      <c r="G239" s="167"/>
      <c r="H239" s="167"/>
      <c r="I239" s="170"/>
      <c r="J239" s="170"/>
      <c r="K239" s="167"/>
      <c r="L239" s="170"/>
      <c r="M239" s="167"/>
      <c r="N239" s="170"/>
      <c r="O239" s="167"/>
      <c r="P239" s="170"/>
    </row>
    <row r="240" spans="1:606" hidden="1" outlineLevel="1" x14ac:dyDescent="0.25">
      <c r="A240" s="170"/>
      <c r="B240" s="170"/>
      <c r="C240" s="167"/>
      <c r="D240" s="167"/>
      <c r="E240" s="170"/>
      <c r="F240" s="170"/>
      <c r="G240" s="167"/>
      <c r="H240" s="167"/>
      <c r="I240" s="170"/>
      <c r="J240" s="170"/>
      <c r="K240" s="167"/>
      <c r="L240" s="170"/>
      <c r="M240" s="167"/>
      <c r="N240" s="170"/>
      <c r="O240" s="167"/>
      <c r="P240" s="170"/>
    </row>
    <row r="241" spans="1:16" hidden="1" outlineLevel="1" x14ac:dyDescent="0.25">
      <c r="A241" s="170"/>
      <c r="B241" s="170"/>
      <c r="C241" s="167"/>
      <c r="D241" s="167"/>
      <c r="E241" s="170"/>
      <c r="F241" s="170"/>
      <c r="G241" s="167"/>
      <c r="H241" s="167"/>
      <c r="I241" s="170"/>
      <c r="J241" s="170"/>
      <c r="K241" s="167"/>
      <c r="L241" s="170"/>
      <c r="M241" s="167"/>
      <c r="N241" s="170"/>
      <c r="O241" s="167"/>
      <c r="P241" s="170"/>
    </row>
    <row r="242" spans="1:16" hidden="1" outlineLevel="1" x14ac:dyDescent="0.25">
      <c r="A242" s="170"/>
      <c r="B242" s="170"/>
      <c r="C242" s="167"/>
      <c r="D242" s="167"/>
      <c r="E242" s="170"/>
      <c r="F242" s="170"/>
      <c r="G242" s="167"/>
      <c r="H242" s="167"/>
      <c r="I242" s="170"/>
      <c r="J242" s="170"/>
      <c r="K242" s="167"/>
      <c r="L242" s="170"/>
      <c r="M242" s="167"/>
      <c r="N242" s="170"/>
      <c r="O242" s="167"/>
      <c r="P242" s="170"/>
    </row>
    <row r="243" spans="1:16" hidden="1" outlineLevel="1" x14ac:dyDescent="0.25">
      <c r="A243" s="170"/>
      <c r="B243" s="170"/>
      <c r="C243" s="167"/>
      <c r="D243" s="167"/>
      <c r="E243" s="170"/>
      <c r="F243" s="170"/>
      <c r="G243" s="167"/>
      <c r="H243" s="167"/>
      <c r="I243" s="170"/>
      <c r="J243" s="170"/>
      <c r="K243" s="167"/>
      <c r="L243" s="170"/>
      <c r="M243" s="167"/>
      <c r="N243" s="170"/>
      <c r="O243" s="167"/>
      <c r="P243" s="170"/>
    </row>
    <row r="244" spans="1:16" hidden="1" outlineLevel="1" x14ac:dyDescent="0.25">
      <c r="A244" s="170"/>
      <c r="B244" s="170"/>
      <c r="C244" s="167"/>
      <c r="D244" s="167"/>
      <c r="E244" s="170"/>
      <c r="F244" s="170"/>
      <c r="G244" s="167"/>
      <c r="H244" s="167"/>
      <c r="I244" s="170"/>
      <c r="J244" s="170"/>
      <c r="K244" s="167"/>
      <c r="L244" s="170"/>
      <c r="M244" s="167"/>
      <c r="N244" s="170"/>
      <c r="O244" s="167"/>
      <c r="P244" s="170"/>
    </row>
    <row r="245" spans="1:16" hidden="1" outlineLevel="1" x14ac:dyDescent="0.25">
      <c r="A245" s="170"/>
      <c r="B245" s="170"/>
      <c r="C245" s="167"/>
      <c r="D245" s="167"/>
      <c r="E245" s="170"/>
      <c r="F245" s="170"/>
      <c r="G245" s="167"/>
      <c r="H245" s="167"/>
      <c r="I245" s="170"/>
      <c r="J245" s="170"/>
      <c r="K245" s="167"/>
      <c r="L245" s="170"/>
      <c r="M245" s="167"/>
      <c r="N245" s="170"/>
      <c r="O245" s="167"/>
      <c r="P245" s="170"/>
    </row>
    <row r="246" spans="1:16" hidden="1" outlineLevel="1" x14ac:dyDescent="0.25">
      <c r="A246" s="170"/>
      <c r="B246" s="170"/>
      <c r="C246" s="167"/>
      <c r="D246" s="167"/>
      <c r="E246" s="170"/>
      <c r="F246" s="170"/>
      <c r="G246" s="167"/>
      <c r="H246" s="167"/>
      <c r="I246" s="170"/>
      <c r="J246" s="170"/>
      <c r="K246" s="167"/>
      <c r="L246" s="170"/>
      <c r="M246" s="167"/>
      <c r="N246" s="170"/>
      <c r="O246" s="167"/>
      <c r="P246" s="170"/>
    </row>
    <row r="247" spans="1:16" ht="15" customHeight="1" outlineLevel="1" x14ac:dyDescent="0.25">
      <c r="A247" s="170"/>
      <c r="B247" s="170"/>
      <c r="C247" s="167"/>
      <c r="D247" s="167"/>
      <c r="E247" s="170"/>
      <c r="F247" s="170"/>
      <c r="G247" s="167"/>
      <c r="H247" s="167"/>
      <c r="I247" s="170"/>
      <c r="J247" s="170"/>
      <c r="K247" s="167"/>
      <c r="L247" s="170"/>
      <c r="M247" s="167"/>
      <c r="N247" s="170"/>
      <c r="O247" s="167"/>
      <c r="P247" s="170"/>
    </row>
    <row r="248" spans="1:16" ht="15.75" x14ac:dyDescent="0.25">
      <c r="A248" s="1"/>
    </row>
    <row r="249" spans="1:16" ht="15.75" x14ac:dyDescent="0.25">
      <c r="A249" s="375" t="s">
        <v>168</v>
      </c>
      <c r="B249" s="375"/>
      <c r="C249" s="375"/>
      <c r="D249" s="375"/>
      <c r="E249" s="375"/>
      <c r="F249" s="375"/>
      <c r="G249" s="375"/>
      <c r="H249" s="375"/>
      <c r="I249" s="375"/>
      <c r="J249" s="375"/>
      <c r="K249" s="375"/>
    </row>
    <row r="250" spans="1:16" ht="25.5" customHeight="1" x14ac:dyDescent="0.25">
      <c r="A250" s="375" t="s">
        <v>203</v>
      </c>
      <c r="B250" s="375"/>
      <c r="C250" s="375"/>
      <c r="D250" s="375"/>
      <c r="E250" s="375"/>
      <c r="F250" s="375"/>
      <c r="G250" s="375"/>
      <c r="H250" s="375"/>
      <c r="I250" s="375"/>
      <c r="J250" s="375"/>
      <c r="K250" s="375"/>
      <c r="L250" s="375"/>
    </row>
    <row r="251" spans="1:16" ht="15.75" thickBot="1" x14ac:dyDescent="0.3">
      <c r="A251" s="390" t="s">
        <v>109</v>
      </c>
      <c r="B251" s="390"/>
      <c r="C251" s="390"/>
      <c r="D251" s="390"/>
      <c r="E251" s="390"/>
      <c r="F251" s="390"/>
      <c r="G251" s="390"/>
      <c r="H251" s="390"/>
      <c r="I251" s="390"/>
      <c r="J251" s="390"/>
      <c r="K251" s="390"/>
      <c r="L251" s="390"/>
    </row>
    <row r="252" spans="1:16" ht="56.25" customHeight="1" thickBot="1" x14ac:dyDescent="0.3">
      <c r="A252" s="364" t="s">
        <v>47</v>
      </c>
      <c r="B252" s="364" t="s">
        <v>119</v>
      </c>
      <c r="C252" s="364" t="s">
        <v>48</v>
      </c>
      <c r="D252" s="379" t="s">
        <v>187</v>
      </c>
      <c r="E252" s="380"/>
      <c r="F252" s="381"/>
      <c r="G252" s="379" t="s">
        <v>188</v>
      </c>
      <c r="H252" s="380"/>
      <c r="I252" s="381"/>
      <c r="J252" s="379" t="s">
        <v>189</v>
      </c>
      <c r="K252" s="380"/>
      <c r="L252" s="381"/>
    </row>
    <row r="253" spans="1:16" ht="22.5" customHeight="1" x14ac:dyDescent="0.25">
      <c r="A253" s="385"/>
      <c r="B253" s="385"/>
      <c r="C253" s="385"/>
      <c r="D253" s="31" t="s">
        <v>14</v>
      </c>
      <c r="E253" s="119" t="s">
        <v>39</v>
      </c>
      <c r="F253" s="364" t="s">
        <v>120</v>
      </c>
      <c r="G253" s="31" t="s">
        <v>14</v>
      </c>
      <c r="H253" s="31" t="s">
        <v>39</v>
      </c>
      <c r="I253" s="364" t="s">
        <v>121</v>
      </c>
      <c r="J253" s="31" t="s">
        <v>14</v>
      </c>
      <c r="K253" s="118" t="s">
        <v>39</v>
      </c>
      <c r="L253" s="364" t="s">
        <v>122</v>
      </c>
    </row>
    <row r="254" spans="1:16" ht="20.25" customHeight="1" thickBot="1" x14ac:dyDescent="0.3">
      <c r="A254" s="365"/>
      <c r="B254" s="365"/>
      <c r="C254" s="365"/>
      <c r="D254" s="32" t="s">
        <v>49</v>
      </c>
      <c r="E254" s="117" t="s">
        <v>15</v>
      </c>
      <c r="F254" s="365"/>
      <c r="G254" s="32" t="s">
        <v>49</v>
      </c>
      <c r="H254" s="32" t="s">
        <v>15</v>
      </c>
      <c r="I254" s="365"/>
      <c r="J254" s="32" t="s">
        <v>49</v>
      </c>
      <c r="K254" s="126" t="s">
        <v>15</v>
      </c>
      <c r="L254" s="365"/>
    </row>
    <row r="255" spans="1:16" ht="15.75" thickBot="1" x14ac:dyDescent="0.3">
      <c r="A255" s="33">
        <v>1</v>
      </c>
      <c r="B255" s="32">
        <v>2</v>
      </c>
      <c r="C255" s="32">
        <v>3</v>
      </c>
      <c r="D255" s="32">
        <f>C255+1</f>
        <v>4</v>
      </c>
      <c r="E255" s="117">
        <f>D255+1</f>
        <v>5</v>
      </c>
      <c r="F255" s="117">
        <f t="shared" ref="F255:L255" si="28">E255+1</f>
        <v>6</v>
      </c>
      <c r="G255" s="117">
        <f t="shared" si="28"/>
        <v>7</v>
      </c>
      <c r="H255" s="117">
        <f t="shared" si="28"/>
        <v>8</v>
      </c>
      <c r="I255" s="117">
        <f t="shared" si="28"/>
        <v>9</v>
      </c>
      <c r="J255" s="117">
        <f t="shared" si="28"/>
        <v>10</v>
      </c>
      <c r="K255" s="117">
        <f t="shared" si="28"/>
        <v>11</v>
      </c>
      <c r="L255" s="117">
        <f t="shared" si="28"/>
        <v>12</v>
      </c>
    </row>
    <row r="256" spans="1:16" ht="96.75" thickBot="1" x14ac:dyDescent="0.3">
      <c r="A256" s="168">
        <v>1</v>
      </c>
      <c r="B256" s="35" t="s">
        <v>141</v>
      </c>
      <c r="C256" s="46" t="s">
        <v>142</v>
      </c>
      <c r="D256" s="276">
        <v>0</v>
      </c>
      <c r="E256" s="277"/>
      <c r="F256" s="276">
        <f>D256</f>
        <v>0</v>
      </c>
      <c r="G256" s="212"/>
      <c r="H256" s="212"/>
      <c r="I256" s="212"/>
      <c r="J256" s="212"/>
      <c r="K256" s="228"/>
      <c r="L256" s="229"/>
    </row>
    <row r="257" spans="1:14" ht="102.75" customHeight="1" thickBot="1" x14ac:dyDescent="0.3">
      <c r="A257" s="168">
        <v>2</v>
      </c>
      <c r="B257" s="191" t="s">
        <v>180</v>
      </c>
      <c r="C257" s="46" t="s">
        <v>181</v>
      </c>
      <c r="D257" s="226"/>
      <c r="E257" s="227"/>
      <c r="F257" s="226"/>
      <c r="G257" s="253">
        <v>8000</v>
      </c>
      <c r="H257" s="253"/>
      <c r="I257" s="253">
        <f>G257</f>
        <v>8000</v>
      </c>
      <c r="J257" s="152">
        <v>8000</v>
      </c>
      <c r="K257" s="228"/>
      <c r="L257" s="302">
        <f>J257+K257</f>
        <v>8000</v>
      </c>
    </row>
    <row r="258" spans="1:14" ht="20.25" customHeight="1" thickBot="1" x14ac:dyDescent="0.3">
      <c r="A258" s="34"/>
      <c r="B258" s="46" t="s">
        <v>5</v>
      </c>
      <c r="C258" s="46"/>
      <c r="D258" s="188">
        <f>D256</f>
        <v>0</v>
      </c>
      <c r="E258" s="46"/>
      <c r="F258" s="188">
        <f>F256</f>
        <v>0</v>
      </c>
      <c r="G258" s="153">
        <f>G256+G257</f>
        <v>8000</v>
      </c>
      <c r="H258" s="153"/>
      <c r="I258" s="153">
        <f>G258</f>
        <v>8000</v>
      </c>
      <c r="J258" s="153">
        <f>J256</f>
        <v>0</v>
      </c>
      <c r="K258" s="128"/>
      <c r="L258" s="176">
        <f>L256</f>
        <v>0</v>
      </c>
    </row>
    <row r="259" spans="1:14" x14ac:dyDescent="0.25">
      <c r="A259" s="49"/>
    </row>
    <row r="260" spans="1:14" x14ac:dyDescent="0.25">
      <c r="A260" s="49"/>
    </row>
    <row r="261" spans="1:14" ht="15.75" x14ac:dyDescent="0.25">
      <c r="A261" s="5" t="s">
        <v>204</v>
      </c>
      <c r="B261" s="5"/>
      <c r="C261" s="5"/>
      <c r="D261" s="5"/>
      <c r="E261" s="5"/>
      <c r="F261" s="5"/>
      <c r="G261" s="5"/>
      <c r="H261" s="5"/>
      <c r="I261" s="5"/>
      <c r="J261" s="5"/>
    </row>
    <row r="262" spans="1:14" ht="15.75" thickBot="1" x14ac:dyDescent="0.3">
      <c r="A262" s="390" t="s">
        <v>105</v>
      </c>
      <c r="B262" s="390"/>
      <c r="C262" s="390"/>
      <c r="D262" s="390"/>
      <c r="E262" s="390"/>
      <c r="F262" s="390"/>
      <c r="G262" s="361"/>
      <c r="H262" s="361"/>
      <c r="K262" s="120"/>
    </row>
    <row r="263" spans="1:14" ht="56.25" customHeight="1" thickBot="1" x14ac:dyDescent="0.3">
      <c r="A263" s="364" t="s">
        <v>47</v>
      </c>
      <c r="B263" s="364" t="s">
        <v>119</v>
      </c>
      <c r="C263" s="364" t="s">
        <v>48</v>
      </c>
      <c r="D263" s="379" t="s">
        <v>164</v>
      </c>
      <c r="E263" s="380"/>
      <c r="F263" s="381"/>
      <c r="G263" s="379" t="s">
        <v>191</v>
      </c>
      <c r="H263" s="380"/>
      <c r="I263" s="381"/>
    </row>
    <row r="264" spans="1:14" x14ac:dyDescent="0.25">
      <c r="A264" s="385"/>
      <c r="B264" s="385"/>
      <c r="C264" s="385"/>
      <c r="D264" s="31" t="s">
        <v>14</v>
      </c>
      <c r="E264" s="31" t="s">
        <v>39</v>
      </c>
      <c r="F264" s="364" t="s">
        <v>120</v>
      </c>
      <c r="G264" s="31" t="s">
        <v>14</v>
      </c>
      <c r="H264" s="31" t="s">
        <v>39</v>
      </c>
      <c r="I264" s="413" t="s">
        <v>121</v>
      </c>
    </row>
    <row r="265" spans="1:14" ht="19.5" customHeight="1" thickBot="1" x14ac:dyDescent="0.3">
      <c r="A265" s="365"/>
      <c r="B265" s="365"/>
      <c r="C265" s="365"/>
      <c r="D265" s="32" t="s">
        <v>49</v>
      </c>
      <c r="E265" s="32" t="s">
        <v>15</v>
      </c>
      <c r="F265" s="365"/>
      <c r="G265" s="32" t="s">
        <v>49</v>
      </c>
      <c r="H265" s="32" t="s">
        <v>15</v>
      </c>
      <c r="I265" s="414"/>
    </row>
    <row r="266" spans="1:14" ht="15.75" thickBot="1" x14ac:dyDescent="0.3">
      <c r="A266" s="33">
        <v>1</v>
      </c>
      <c r="B266" s="32">
        <v>2</v>
      </c>
      <c r="C266" s="32">
        <v>3</v>
      </c>
      <c r="D266" s="32">
        <f>C266+1</f>
        <v>4</v>
      </c>
      <c r="E266" s="117">
        <f t="shared" ref="E266:I266" si="29">D266+1</f>
        <v>5</v>
      </c>
      <c r="F266" s="117">
        <f t="shared" si="29"/>
        <v>6</v>
      </c>
      <c r="G266" s="117">
        <f t="shared" si="29"/>
        <v>7</v>
      </c>
      <c r="H266" s="117">
        <f t="shared" si="29"/>
        <v>8</v>
      </c>
      <c r="I266" s="117">
        <f t="shared" si="29"/>
        <v>9</v>
      </c>
    </row>
    <row r="267" spans="1:14" ht="96.75" thickBot="1" x14ac:dyDescent="0.3">
      <c r="A267" s="168">
        <v>1</v>
      </c>
      <c r="B267" s="203" t="s">
        <v>180</v>
      </c>
      <c r="C267" s="46" t="s">
        <v>181</v>
      </c>
      <c r="D267" s="152">
        <v>8000</v>
      </c>
      <c r="E267" s="152"/>
      <c r="F267" s="152">
        <f>D267</f>
        <v>8000</v>
      </c>
      <c r="G267" s="152">
        <v>8000</v>
      </c>
      <c r="H267" s="152"/>
      <c r="I267" s="302">
        <f>G267</f>
        <v>8000</v>
      </c>
    </row>
    <row r="268" spans="1:14" ht="12.75" customHeight="1" thickBot="1" x14ac:dyDescent="0.3">
      <c r="A268" s="45"/>
      <c r="B268" s="166"/>
      <c r="C268" s="46"/>
      <c r="D268" s="153"/>
      <c r="E268" s="153"/>
      <c r="F268" s="153"/>
      <c r="G268" s="153"/>
      <c r="H268" s="153"/>
      <c r="I268" s="169"/>
    </row>
    <row r="269" spans="1:14" ht="15.75" thickBot="1" x14ac:dyDescent="0.3">
      <c r="A269" s="34"/>
      <c r="B269" s="46" t="s">
        <v>5</v>
      </c>
      <c r="C269" s="46"/>
      <c r="D269" s="153">
        <f>D267</f>
        <v>8000</v>
      </c>
      <c r="E269" s="38"/>
      <c r="F269" s="153">
        <f>F267</f>
        <v>8000</v>
      </c>
      <c r="G269" s="153">
        <f>G267</f>
        <v>8000</v>
      </c>
      <c r="H269" s="38"/>
      <c r="I269" s="177">
        <f>I267</f>
        <v>8000</v>
      </c>
    </row>
    <row r="270" spans="1:14" ht="15.75" x14ac:dyDescent="0.25">
      <c r="A270" s="1"/>
    </row>
    <row r="271" spans="1:14" ht="15.75" x14ac:dyDescent="0.25">
      <c r="A271" s="320" t="s">
        <v>205</v>
      </c>
      <c r="B271" s="320"/>
      <c r="C271" s="320"/>
      <c r="D271" s="320"/>
      <c r="E271" s="320"/>
      <c r="F271" s="320"/>
      <c r="G271" s="320"/>
      <c r="H271" s="320"/>
      <c r="I271" s="320"/>
    </row>
    <row r="272" spans="1:14" ht="16.5" thickBo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N272" t="s">
        <v>105</v>
      </c>
    </row>
    <row r="273" spans="1:14" ht="30" customHeight="1" x14ac:dyDescent="0.25">
      <c r="A273" s="368" t="s">
        <v>123</v>
      </c>
      <c r="B273" s="369"/>
      <c r="C273" s="369" t="s">
        <v>126</v>
      </c>
      <c r="D273" s="369" t="s">
        <v>124</v>
      </c>
      <c r="E273" s="362" t="s">
        <v>187</v>
      </c>
      <c r="F273" s="362"/>
      <c r="G273" s="362" t="s">
        <v>188</v>
      </c>
      <c r="H273" s="362"/>
      <c r="I273" s="362" t="s">
        <v>189</v>
      </c>
      <c r="J273" s="362"/>
      <c r="K273" s="362" t="s">
        <v>164</v>
      </c>
      <c r="L273" s="362"/>
      <c r="M273" s="362" t="s">
        <v>191</v>
      </c>
      <c r="N273" s="367"/>
    </row>
    <row r="274" spans="1:14" ht="96" customHeight="1" x14ac:dyDescent="0.25">
      <c r="A274" s="370"/>
      <c r="B274" s="371"/>
      <c r="C274" s="372"/>
      <c r="D274" s="371"/>
      <c r="E274" s="138" t="s">
        <v>127</v>
      </c>
      <c r="F274" s="138" t="s">
        <v>125</v>
      </c>
      <c r="G274" s="138" t="s">
        <v>127</v>
      </c>
      <c r="H274" s="138" t="s">
        <v>125</v>
      </c>
      <c r="I274" s="138" t="s">
        <v>127</v>
      </c>
      <c r="J274" s="138" t="s">
        <v>125</v>
      </c>
      <c r="K274" s="138" t="s">
        <v>127</v>
      </c>
      <c r="L274" s="138" t="s">
        <v>125</v>
      </c>
      <c r="M274" s="138" t="s">
        <v>127</v>
      </c>
      <c r="N274" s="140" t="s">
        <v>125</v>
      </c>
    </row>
    <row r="275" spans="1:14" ht="15.75" x14ac:dyDescent="0.25">
      <c r="A275" s="418">
        <v>1</v>
      </c>
      <c r="B275" s="419"/>
      <c r="C275" s="141">
        <f>A275+1</f>
        <v>2</v>
      </c>
      <c r="D275" s="141">
        <f>C275+1</f>
        <v>3</v>
      </c>
      <c r="E275" s="141">
        <f t="shared" ref="E275:N275" si="30">D275+1</f>
        <v>4</v>
      </c>
      <c r="F275" s="141">
        <f t="shared" si="30"/>
        <v>5</v>
      </c>
      <c r="G275" s="141">
        <f t="shared" si="30"/>
        <v>6</v>
      </c>
      <c r="H275" s="141">
        <f t="shared" si="30"/>
        <v>7</v>
      </c>
      <c r="I275" s="141">
        <f t="shared" si="30"/>
        <v>8</v>
      </c>
      <c r="J275" s="141">
        <f t="shared" si="30"/>
        <v>9</v>
      </c>
      <c r="K275" s="141">
        <f t="shared" si="30"/>
        <v>10</v>
      </c>
      <c r="L275" s="141">
        <f t="shared" si="30"/>
        <v>11</v>
      </c>
      <c r="M275" s="141">
        <f t="shared" si="30"/>
        <v>12</v>
      </c>
      <c r="N275" s="142">
        <f t="shared" si="30"/>
        <v>13</v>
      </c>
    </row>
    <row r="276" spans="1:14" ht="15.75" x14ac:dyDescent="0.25">
      <c r="A276" s="420"/>
      <c r="B276" s="420"/>
      <c r="C276" s="139"/>
      <c r="D276" s="139"/>
      <c r="E276" s="139"/>
      <c r="F276" s="139"/>
      <c r="G276" s="139"/>
      <c r="H276" s="139"/>
      <c r="I276" s="139"/>
      <c r="J276" s="143"/>
      <c r="K276" s="143"/>
      <c r="L276" s="143"/>
      <c r="M276" s="143"/>
      <c r="N276" s="143"/>
    </row>
    <row r="277" spans="1:14" ht="15.75" x14ac:dyDescent="0.25">
      <c r="A277" s="420"/>
      <c r="B277" s="420"/>
      <c r="C277" s="139"/>
      <c r="D277" s="139"/>
      <c r="E277" s="139"/>
      <c r="F277" s="139"/>
      <c r="G277" s="139"/>
      <c r="H277" s="139"/>
      <c r="I277" s="139"/>
      <c r="J277" s="143"/>
      <c r="K277" s="143"/>
      <c r="L277" s="143"/>
      <c r="M277" s="143"/>
      <c r="N277" s="143"/>
    </row>
    <row r="278" spans="1:14" ht="30" customHeight="1" x14ac:dyDescent="0.25">
      <c r="A278" s="421"/>
      <c r="B278" s="422"/>
      <c r="C278" s="139"/>
      <c r="D278" s="139"/>
      <c r="E278" s="139"/>
      <c r="F278" s="139"/>
      <c r="G278" s="139"/>
      <c r="H278" s="139"/>
      <c r="I278" s="139"/>
      <c r="J278" s="143"/>
      <c r="K278" s="143"/>
      <c r="L278" s="143"/>
      <c r="M278" s="143"/>
      <c r="N278" s="143"/>
    </row>
    <row r="279" spans="1:14" ht="15.75" x14ac:dyDescent="0.25">
      <c r="A279" s="133"/>
      <c r="B279" s="133"/>
      <c r="C279" s="133"/>
      <c r="D279" s="133"/>
      <c r="E279" s="133"/>
      <c r="F279" s="133"/>
      <c r="G279" s="133"/>
      <c r="H279" s="133"/>
      <c r="I279" s="133"/>
    </row>
    <row r="280" spans="1:14" ht="42" customHeight="1" x14ac:dyDescent="0.25">
      <c r="A280" s="329" t="s">
        <v>206</v>
      </c>
      <c r="B280" s="329"/>
      <c r="C280" s="329"/>
      <c r="D280" s="329"/>
      <c r="E280" s="329"/>
      <c r="F280" s="329"/>
      <c r="G280" s="329"/>
      <c r="H280" s="329"/>
      <c r="I280" s="329"/>
      <c r="J280" s="329"/>
      <c r="K280" s="329"/>
      <c r="L280" s="329"/>
      <c r="M280" s="329"/>
    </row>
    <row r="281" spans="1:14" ht="13.5" customHeight="1" x14ac:dyDescent="0.25">
      <c r="A281" s="329"/>
      <c r="B281" s="329"/>
      <c r="C281" s="329"/>
      <c r="D281" s="329"/>
      <c r="E281" s="329"/>
      <c r="F281" s="329"/>
      <c r="G281" s="329"/>
      <c r="H281" s="329"/>
      <c r="I281" s="329"/>
      <c r="J281" s="329"/>
      <c r="K281" s="329"/>
      <c r="L281" s="329"/>
      <c r="M281" s="329"/>
    </row>
    <row r="282" spans="1:14" ht="68.25" customHeight="1" x14ac:dyDescent="0.25">
      <c r="A282" s="424" t="s">
        <v>172</v>
      </c>
      <c r="B282" s="424"/>
      <c r="C282" s="424"/>
      <c r="D282" s="424"/>
      <c r="E282" s="424"/>
      <c r="F282" s="424"/>
      <c r="G282" s="424"/>
      <c r="H282" s="424"/>
      <c r="I282" s="424"/>
      <c r="J282" s="424"/>
      <c r="K282" s="424"/>
      <c r="L282" s="424"/>
      <c r="M282" s="424"/>
      <c r="N282" s="424"/>
    </row>
    <row r="283" spans="1:14" ht="39" customHeight="1" x14ac:dyDescent="0.25">
      <c r="A283" s="366" t="s">
        <v>207</v>
      </c>
      <c r="B283" s="366"/>
      <c r="C283" s="366"/>
      <c r="D283" s="366"/>
      <c r="E283" s="366"/>
      <c r="F283" s="366"/>
      <c r="G283" s="366"/>
      <c r="H283" s="366"/>
      <c r="I283" s="366"/>
      <c r="J283" s="366"/>
      <c r="K283" s="366"/>
    </row>
    <row r="284" spans="1:14" ht="15.75" x14ac:dyDescent="0.25">
      <c r="A284" s="1"/>
    </row>
    <row r="285" spans="1:14" ht="39.75" customHeight="1" x14ac:dyDescent="0.25">
      <c r="A285" s="375" t="s">
        <v>208</v>
      </c>
      <c r="B285" s="375"/>
      <c r="C285" s="375"/>
      <c r="D285" s="375"/>
      <c r="E285" s="375"/>
      <c r="F285" s="375"/>
      <c r="G285" s="375"/>
      <c r="H285" s="375"/>
      <c r="I285" s="375"/>
      <c r="J285" s="375"/>
      <c r="K285" s="375"/>
    </row>
    <row r="286" spans="1:14" ht="21" customHeight="1" x14ac:dyDescent="0.25">
      <c r="A286" s="423" t="s">
        <v>109</v>
      </c>
      <c r="B286" s="423"/>
      <c r="C286" s="423"/>
      <c r="D286" s="423"/>
      <c r="E286" s="423"/>
      <c r="F286" s="423"/>
      <c r="G286" s="423"/>
      <c r="H286" s="423"/>
      <c r="I286" s="423"/>
      <c r="J286" s="423"/>
      <c r="K286" s="121"/>
    </row>
    <row r="287" spans="1:14" ht="34.5" customHeight="1" x14ac:dyDescent="0.25">
      <c r="A287" s="363" t="s">
        <v>150</v>
      </c>
      <c r="B287" s="360" t="s">
        <v>0</v>
      </c>
      <c r="C287" s="360" t="s">
        <v>50</v>
      </c>
      <c r="D287" s="360" t="s">
        <v>51</v>
      </c>
      <c r="E287" s="360" t="s">
        <v>169</v>
      </c>
      <c r="F287" s="360" t="s">
        <v>209</v>
      </c>
      <c r="G287" s="360" t="s">
        <v>128</v>
      </c>
      <c r="H287" s="360" t="s">
        <v>52</v>
      </c>
      <c r="I287" s="360"/>
      <c r="J287" s="360" t="s">
        <v>129</v>
      </c>
    </row>
    <row r="288" spans="1:14" ht="78" customHeight="1" x14ac:dyDescent="0.25">
      <c r="A288" s="363"/>
      <c r="B288" s="360"/>
      <c r="C288" s="360"/>
      <c r="D288" s="360"/>
      <c r="E288" s="360"/>
      <c r="F288" s="360"/>
      <c r="G288" s="360"/>
      <c r="H288" s="246" t="s">
        <v>53</v>
      </c>
      <c r="I288" s="246" t="s">
        <v>54</v>
      </c>
      <c r="J288" s="360"/>
    </row>
    <row r="289" spans="1:10" ht="25.5" customHeight="1" x14ac:dyDescent="0.25">
      <c r="A289" s="246">
        <v>1</v>
      </c>
      <c r="B289" s="246">
        <v>2</v>
      </c>
      <c r="C289" s="246">
        <f>B289+1</f>
        <v>3</v>
      </c>
      <c r="D289" s="246">
        <f t="shared" ref="D289:J289" si="31">C289+1</f>
        <v>4</v>
      </c>
      <c r="E289" s="246">
        <f t="shared" si="31"/>
        <v>5</v>
      </c>
      <c r="F289" s="246">
        <f t="shared" si="31"/>
        <v>6</v>
      </c>
      <c r="G289" s="246">
        <f t="shared" si="31"/>
        <v>7</v>
      </c>
      <c r="H289" s="246">
        <f t="shared" si="31"/>
        <v>8</v>
      </c>
      <c r="I289" s="246">
        <f t="shared" si="31"/>
        <v>9</v>
      </c>
      <c r="J289" s="246">
        <f t="shared" si="31"/>
        <v>10</v>
      </c>
    </row>
    <row r="290" spans="1:10" ht="22.5" customHeight="1" x14ac:dyDescent="0.25">
      <c r="A290" s="159">
        <f>'Додаток 2'!A75</f>
        <v>2000</v>
      </c>
      <c r="B290" s="303" t="str">
        <f t="shared" ref="B290:B303" si="32">B75</f>
        <v>Поточні видатки</v>
      </c>
      <c r="C290" s="304">
        <f>C291+C294+C303</f>
        <v>3722103</v>
      </c>
      <c r="D290" s="304">
        <f t="shared" ref="D290:D303" si="33">C75</f>
        <v>3722093</v>
      </c>
      <c r="E290" s="304">
        <f>E294+E303</f>
        <v>0</v>
      </c>
      <c r="F290" s="304">
        <f>F294</f>
        <v>0</v>
      </c>
      <c r="G290" s="304">
        <f>G294</f>
        <v>0</v>
      </c>
      <c r="H290" s="304">
        <f>H294</f>
        <v>0</v>
      </c>
      <c r="I290" s="304">
        <v>0</v>
      </c>
      <c r="J290" s="304">
        <f>D290+F290</f>
        <v>3722093</v>
      </c>
    </row>
    <row r="291" spans="1:10" s="81" customFormat="1" ht="47.25" customHeight="1" x14ac:dyDescent="0.25">
      <c r="A291" s="160">
        <f>'Додаток 2'!A76</f>
        <v>2100</v>
      </c>
      <c r="B291" s="305" t="str">
        <f t="shared" si="32"/>
        <v>Оплата праці і нарахування на заробітну плату</v>
      </c>
      <c r="C291" s="306">
        <f>C292+C293</f>
        <v>3400247</v>
      </c>
      <c r="D291" s="307">
        <f t="shared" si="33"/>
        <v>3400245</v>
      </c>
      <c r="E291" s="306"/>
      <c r="F291" s="306"/>
      <c r="G291" s="306"/>
      <c r="H291" s="306"/>
      <c r="I291" s="306"/>
      <c r="J291" s="306">
        <f t="shared" ref="J291:J302" si="34">D291+F291</f>
        <v>3400245</v>
      </c>
    </row>
    <row r="292" spans="1:10" ht="21" customHeight="1" x14ac:dyDescent="0.25">
      <c r="A292" s="246">
        <f>'Додаток 2'!A77</f>
        <v>2110</v>
      </c>
      <c r="B292" s="247" t="str">
        <f t="shared" si="32"/>
        <v>Оплата праці</v>
      </c>
      <c r="C292" s="278">
        <v>2858643</v>
      </c>
      <c r="D292" s="279">
        <f t="shared" si="33"/>
        <v>2858642</v>
      </c>
      <c r="E292" s="278"/>
      <c r="F292" s="278"/>
      <c r="G292" s="278"/>
      <c r="H292" s="278"/>
      <c r="I292" s="278"/>
      <c r="J292" s="278">
        <f t="shared" si="34"/>
        <v>2858642</v>
      </c>
    </row>
    <row r="293" spans="1:10" ht="29.25" customHeight="1" x14ac:dyDescent="0.25">
      <c r="A293" s="246">
        <f>'Додаток 2'!A78</f>
        <v>2120</v>
      </c>
      <c r="B293" s="247" t="str">
        <f t="shared" si="32"/>
        <v>Нарахування на заробітну плату</v>
      </c>
      <c r="C293" s="278">
        <v>541604</v>
      </c>
      <c r="D293" s="279">
        <f t="shared" si="33"/>
        <v>541603</v>
      </c>
      <c r="E293" s="278"/>
      <c r="F293" s="278"/>
      <c r="G293" s="278"/>
      <c r="H293" s="278"/>
      <c r="I293" s="278"/>
      <c r="J293" s="278">
        <f t="shared" si="34"/>
        <v>541603</v>
      </c>
    </row>
    <row r="294" spans="1:10" s="81" customFormat="1" ht="28.5" customHeight="1" x14ac:dyDescent="0.25">
      <c r="A294" s="160">
        <f>'Додаток 2'!A79</f>
        <v>2200</v>
      </c>
      <c r="B294" s="305" t="str">
        <f t="shared" si="32"/>
        <v>Використання товарів і послуг</v>
      </c>
      <c r="C294" s="306">
        <f>C295+C296+C297+C298+C302</f>
        <v>321856</v>
      </c>
      <c r="D294" s="307">
        <f t="shared" si="33"/>
        <v>321848</v>
      </c>
      <c r="E294" s="306">
        <f>E295+E296</f>
        <v>0</v>
      </c>
      <c r="F294" s="306">
        <f>F295+F296</f>
        <v>0</v>
      </c>
      <c r="G294" s="306">
        <f>G295+G296+G297</f>
        <v>0</v>
      </c>
      <c r="H294" s="306">
        <f>E294</f>
        <v>0</v>
      </c>
      <c r="I294" s="306"/>
      <c r="J294" s="306">
        <f t="shared" si="34"/>
        <v>321848</v>
      </c>
    </row>
    <row r="295" spans="1:10" ht="34.5" customHeight="1" x14ac:dyDescent="0.25">
      <c r="A295" s="246">
        <f>'Додаток 2'!A80</f>
        <v>2210</v>
      </c>
      <c r="B295" s="247" t="str">
        <f t="shared" si="32"/>
        <v>Предмети, матеріали, обладнання та інвентар</v>
      </c>
      <c r="C295" s="278">
        <v>183870</v>
      </c>
      <c r="D295" s="279">
        <f t="shared" si="33"/>
        <v>183869</v>
      </c>
      <c r="E295" s="278">
        <v>0</v>
      </c>
      <c r="F295" s="278">
        <v>0</v>
      </c>
      <c r="G295" s="278">
        <f>F295-E295</f>
        <v>0</v>
      </c>
      <c r="H295" s="278">
        <f>E295</f>
        <v>0</v>
      </c>
      <c r="I295" s="278"/>
      <c r="J295" s="278">
        <f t="shared" si="34"/>
        <v>183869</v>
      </c>
    </row>
    <row r="296" spans="1:10" ht="30.75" customHeight="1" x14ac:dyDescent="0.25">
      <c r="A296" s="246">
        <f>'Додаток 2'!A81</f>
        <v>2240</v>
      </c>
      <c r="B296" s="247" t="str">
        <f t="shared" si="32"/>
        <v>Оплата послуг (крім комунальних)</v>
      </c>
      <c r="C296" s="278">
        <v>71163</v>
      </c>
      <c r="D296" s="279">
        <f t="shared" si="33"/>
        <v>71159</v>
      </c>
      <c r="E296" s="278">
        <v>0</v>
      </c>
      <c r="F296" s="278">
        <v>0</v>
      </c>
      <c r="G296" s="278">
        <f>F296-E296</f>
        <v>0</v>
      </c>
      <c r="H296" s="278">
        <f>E296</f>
        <v>0</v>
      </c>
      <c r="I296" s="278"/>
      <c r="J296" s="278">
        <f t="shared" si="34"/>
        <v>71159</v>
      </c>
    </row>
    <row r="297" spans="1:10" ht="30" customHeight="1" x14ac:dyDescent="0.25">
      <c r="A297" s="246">
        <f>'Додаток 2'!A82</f>
        <v>2250</v>
      </c>
      <c r="B297" s="247" t="str">
        <f t="shared" si="32"/>
        <v>Видатки на відрядження</v>
      </c>
      <c r="C297" s="278">
        <v>0</v>
      </c>
      <c r="D297" s="279">
        <f t="shared" si="33"/>
        <v>0</v>
      </c>
      <c r="E297" s="278">
        <v>0</v>
      </c>
      <c r="F297" s="278">
        <v>0</v>
      </c>
      <c r="G297" s="278">
        <f>F297-E297</f>
        <v>0</v>
      </c>
      <c r="H297" s="278">
        <f>E297</f>
        <v>0</v>
      </c>
      <c r="I297" s="278"/>
      <c r="J297" s="278">
        <f t="shared" si="34"/>
        <v>0</v>
      </c>
    </row>
    <row r="298" spans="1:10" s="81" customFormat="1" ht="34.5" customHeight="1" x14ac:dyDescent="0.25">
      <c r="A298" s="160">
        <f>'Додаток 2'!A83</f>
        <v>2270</v>
      </c>
      <c r="B298" s="305" t="str">
        <f t="shared" si="32"/>
        <v>Оплата комунальних послуг та енергоносіїв</v>
      </c>
      <c r="C298" s="306">
        <f>C299+C300+C301</f>
        <v>57023</v>
      </c>
      <c r="D298" s="307">
        <f t="shared" si="33"/>
        <v>57020</v>
      </c>
      <c r="E298" s="306"/>
      <c r="F298" s="306"/>
      <c r="G298" s="306"/>
      <c r="H298" s="306"/>
      <c r="I298" s="306"/>
      <c r="J298" s="306">
        <f t="shared" si="34"/>
        <v>57020</v>
      </c>
    </row>
    <row r="299" spans="1:10" ht="30.75" customHeight="1" x14ac:dyDescent="0.25">
      <c r="A299" s="246">
        <f>'Додаток 2'!A84</f>
        <v>2271</v>
      </c>
      <c r="B299" s="247" t="str">
        <f t="shared" si="32"/>
        <v>Оплата теплопостачання</v>
      </c>
      <c r="C299" s="278">
        <v>25398</v>
      </c>
      <c r="D299" s="279">
        <f t="shared" si="33"/>
        <v>25397</v>
      </c>
      <c r="E299" s="278"/>
      <c r="F299" s="278"/>
      <c r="G299" s="278"/>
      <c r="H299" s="278"/>
      <c r="I299" s="278"/>
      <c r="J299" s="278">
        <f t="shared" si="34"/>
        <v>25397</v>
      </c>
    </row>
    <row r="300" spans="1:10" ht="37.5" customHeight="1" x14ac:dyDescent="0.25">
      <c r="A300" s="246">
        <f>'Додаток 2'!A85</f>
        <v>2272</v>
      </c>
      <c r="B300" s="247" t="str">
        <f t="shared" si="32"/>
        <v>Оплата водопостачання і водовідведення</v>
      </c>
      <c r="C300" s="278">
        <v>1740</v>
      </c>
      <c r="D300" s="279">
        <f t="shared" si="33"/>
        <v>1739</v>
      </c>
      <c r="E300" s="278"/>
      <c r="F300" s="278"/>
      <c r="G300" s="278"/>
      <c r="H300" s="278"/>
      <c r="I300" s="278"/>
      <c r="J300" s="278">
        <f t="shared" si="34"/>
        <v>1739</v>
      </c>
    </row>
    <row r="301" spans="1:10" ht="24.75" customHeight="1" x14ac:dyDescent="0.25">
      <c r="A301" s="246">
        <f>'Додаток 2'!A86</f>
        <v>2273</v>
      </c>
      <c r="B301" s="247" t="str">
        <f t="shared" si="32"/>
        <v>Оплата електроенергії</v>
      </c>
      <c r="C301" s="278">
        <v>29885</v>
      </c>
      <c r="D301" s="279">
        <f t="shared" si="33"/>
        <v>29884</v>
      </c>
      <c r="E301" s="278"/>
      <c r="F301" s="278"/>
      <c r="G301" s="278"/>
      <c r="H301" s="278"/>
      <c r="I301" s="278"/>
      <c r="J301" s="278">
        <f t="shared" si="34"/>
        <v>29884</v>
      </c>
    </row>
    <row r="302" spans="1:10" ht="62.25" customHeight="1" x14ac:dyDescent="0.25">
      <c r="A302" s="246">
        <f>'Додаток 2'!A87</f>
        <v>2282</v>
      </c>
      <c r="B302" s="247" t="str">
        <f t="shared" si="32"/>
        <v>Окремі заходи по реалізації державних (регіональних) програм, не віднесені до заходів розвитку</v>
      </c>
      <c r="C302" s="278">
        <v>9800</v>
      </c>
      <c r="D302" s="279">
        <f t="shared" si="33"/>
        <v>9800</v>
      </c>
      <c r="E302" s="278"/>
      <c r="F302" s="278"/>
      <c r="G302" s="278"/>
      <c r="H302" s="278"/>
      <c r="I302" s="278"/>
      <c r="J302" s="278">
        <f t="shared" si="34"/>
        <v>9800</v>
      </c>
    </row>
    <row r="303" spans="1:10" s="81" customFormat="1" ht="36" customHeight="1" x14ac:dyDescent="0.25">
      <c r="A303" s="160">
        <f>'Додаток 2'!A88</f>
        <v>2800</v>
      </c>
      <c r="B303" s="305" t="str">
        <f t="shared" si="32"/>
        <v>Інші поточні видатки</v>
      </c>
      <c r="C303" s="306">
        <v>0</v>
      </c>
      <c r="D303" s="307">
        <f t="shared" si="33"/>
        <v>0</v>
      </c>
      <c r="E303" s="306">
        <v>0</v>
      </c>
      <c r="F303" s="306"/>
      <c r="G303" s="306"/>
      <c r="H303" s="306"/>
      <c r="I303" s="306"/>
      <c r="J303" s="306">
        <v>0</v>
      </c>
    </row>
    <row r="304" spans="1:10" ht="34.5" customHeight="1" x14ac:dyDescent="0.25">
      <c r="A304" s="159"/>
      <c r="B304" s="308" t="s">
        <v>5</v>
      </c>
      <c r="C304" s="309">
        <f>C290</f>
        <v>3722103</v>
      </c>
      <c r="D304" s="309">
        <f>D290</f>
        <v>3722093</v>
      </c>
      <c r="E304" s="309">
        <f t="shared" ref="E304:H304" si="35">E290</f>
        <v>0</v>
      </c>
      <c r="F304" s="309">
        <f t="shared" si="35"/>
        <v>0</v>
      </c>
      <c r="G304" s="309">
        <f t="shared" si="35"/>
        <v>0</v>
      </c>
      <c r="H304" s="309">
        <f t="shared" si="35"/>
        <v>0</v>
      </c>
      <c r="I304" s="309">
        <v>0</v>
      </c>
      <c r="J304" s="309">
        <f>J290</f>
        <v>3722093</v>
      </c>
    </row>
    <row r="305" spans="1:13" ht="41.25" customHeight="1" x14ac:dyDescent="0.25">
      <c r="A305" s="47"/>
    </row>
    <row r="306" spans="1:13" ht="37.5" customHeight="1" x14ac:dyDescent="0.25">
      <c r="A306" s="366" t="s">
        <v>210</v>
      </c>
      <c r="B306" s="366"/>
      <c r="C306" s="366"/>
      <c r="D306" s="366"/>
      <c r="E306" s="366"/>
      <c r="F306" s="366"/>
      <c r="G306" s="366"/>
      <c r="H306" s="366"/>
      <c r="I306" s="366"/>
      <c r="J306" s="366"/>
      <c r="K306" s="366"/>
      <c r="L306" s="366"/>
      <c r="M306" s="366"/>
    </row>
    <row r="307" spans="1:13" ht="23.25" customHeight="1" thickBot="1" x14ac:dyDescent="0.3">
      <c r="A307" s="427" t="s">
        <v>109</v>
      </c>
      <c r="B307" s="427"/>
      <c r="C307" s="427"/>
      <c r="D307" s="427"/>
      <c r="E307" s="427"/>
      <c r="F307" s="427"/>
      <c r="G307" s="427"/>
      <c r="H307" s="427"/>
      <c r="I307" s="427"/>
      <c r="J307" s="427"/>
      <c r="K307" s="427"/>
      <c r="L307" s="427"/>
      <c r="M307" s="132"/>
    </row>
    <row r="308" spans="1:13" ht="28.5" customHeight="1" thickBot="1" x14ac:dyDescent="0.3">
      <c r="A308" s="391" t="s">
        <v>150</v>
      </c>
      <c r="B308" s="364" t="s">
        <v>0</v>
      </c>
      <c r="C308" s="379" t="s">
        <v>135</v>
      </c>
      <c r="D308" s="380"/>
      <c r="E308" s="380"/>
      <c r="F308" s="380"/>
      <c r="G308" s="381"/>
      <c r="H308" s="379" t="s">
        <v>146</v>
      </c>
      <c r="I308" s="380"/>
      <c r="J308" s="380"/>
      <c r="K308" s="380"/>
      <c r="L308" s="381"/>
    </row>
    <row r="309" spans="1:13" ht="51.75" customHeight="1" thickBot="1" x14ac:dyDescent="0.3">
      <c r="A309" s="392"/>
      <c r="B309" s="385"/>
      <c r="C309" s="364" t="s">
        <v>55</v>
      </c>
      <c r="D309" s="364" t="s">
        <v>211</v>
      </c>
      <c r="E309" s="379" t="s">
        <v>56</v>
      </c>
      <c r="F309" s="381"/>
      <c r="G309" s="31" t="s">
        <v>57</v>
      </c>
      <c r="H309" s="364" t="s">
        <v>58</v>
      </c>
      <c r="I309" s="364" t="s">
        <v>212</v>
      </c>
      <c r="J309" s="379" t="s">
        <v>56</v>
      </c>
      <c r="K309" s="381"/>
      <c r="L309" s="364" t="s">
        <v>170</v>
      </c>
    </row>
    <row r="310" spans="1:13" ht="36.75" customHeight="1" thickBot="1" x14ac:dyDescent="0.3">
      <c r="A310" s="392"/>
      <c r="B310" s="365"/>
      <c r="C310" s="365"/>
      <c r="D310" s="365"/>
      <c r="E310" s="30" t="s">
        <v>53</v>
      </c>
      <c r="F310" s="30" t="s">
        <v>54</v>
      </c>
      <c r="G310" s="31" t="s">
        <v>130</v>
      </c>
      <c r="H310" s="365"/>
      <c r="I310" s="365"/>
      <c r="J310" s="32" t="s">
        <v>53</v>
      </c>
      <c r="K310" s="32" t="s">
        <v>54</v>
      </c>
      <c r="L310" s="365"/>
    </row>
    <row r="311" spans="1:13" ht="24.75" customHeight="1" thickBot="1" x14ac:dyDescent="0.3">
      <c r="A311" s="127">
        <v>1</v>
      </c>
      <c r="B311" s="50">
        <v>2</v>
      </c>
      <c r="C311" s="50">
        <f>B311+1</f>
        <v>3</v>
      </c>
      <c r="D311" s="136">
        <f t="shared" ref="D311:L311" si="36">C311+1</f>
        <v>4</v>
      </c>
      <c r="E311" s="136">
        <f t="shared" si="36"/>
        <v>5</v>
      </c>
      <c r="F311" s="136">
        <f t="shared" si="36"/>
        <v>6</v>
      </c>
      <c r="G311" s="136">
        <f t="shared" si="36"/>
        <v>7</v>
      </c>
      <c r="H311" s="136">
        <f t="shared" si="36"/>
        <v>8</v>
      </c>
      <c r="I311" s="136">
        <f t="shared" si="36"/>
        <v>9</v>
      </c>
      <c r="J311" s="136">
        <f t="shared" si="36"/>
        <v>10</v>
      </c>
      <c r="K311" s="136">
        <f t="shared" si="36"/>
        <v>11</v>
      </c>
      <c r="L311" s="136">
        <f t="shared" si="36"/>
        <v>12</v>
      </c>
    </row>
    <row r="312" spans="1:13" s="82" customFormat="1" ht="23.25" customHeight="1" thickBot="1" x14ac:dyDescent="0.3">
      <c r="A312" s="159">
        <f t="shared" ref="A312:A323" si="37">A111</f>
        <v>2000</v>
      </c>
      <c r="B312" s="67" t="str">
        <f t="shared" ref="B312:B325" si="38">B75</f>
        <v>Поточні видатки</v>
      </c>
      <c r="C312" s="154">
        <f t="shared" ref="C312:C325" si="39">G75</f>
        <v>4785157</v>
      </c>
      <c r="D312" s="154">
        <f>F290</f>
        <v>0</v>
      </c>
      <c r="E312" s="154">
        <f>E316</f>
        <v>0</v>
      </c>
      <c r="F312" s="154">
        <f>F313</f>
        <v>0</v>
      </c>
      <c r="G312" s="154">
        <f t="shared" ref="G312:G325" si="40">C312-E312</f>
        <v>4785157</v>
      </c>
      <c r="H312" s="154">
        <f t="shared" ref="H312:H324" si="41">K75</f>
        <v>4952291</v>
      </c>
      <c r="I312" s="154">
        <f>D312-E312-F312</f>
        <v>0</v>
      </c>
      <c r="J312" s="154">
        <f>I312</f>
        <v>0</v>
      </c>
      <c r="K312" s="154">
        <f>J312</f>
        <v>0</v>
      </c>
      <c r="L312" s="154">
        <f>H312-J312</f>
        <v>4952291</v>
      </c>
    </row>
    <row r="313" spans="1:13" s="81" customFormat="1" ht="48.75" customHeight="1" thickBot="1" x14ac:dyDescent="0.3">
      <c r="A313" s="161">
        <f t="shared" si="37"/>
        <v>2100</v>
      </c>
      <c r="B313" s="73" t="str">
        <f t="shared" si="38"/>
        <v>Оплата праці і нарахування на заробітну плату</v>
      </c>
      <c r="C313" s="258">
        <f t="shared" si="39"/>
        <v>4144185</v>
      </c>
      <c r="D313" s="257">
        <f>F291</f>
        <v>0</v>
      </c>
      <c r="E313" s="258">
        <v>0</v>
      </c>
      <c r="F313" s="258">
        <v>0</v>
      </c>
      <c r="G313" s="257">
        <f t="shared" si="40"/>
        <v>4144185</v>
      </c>
      <c r="H313" s="283">
        <f t="shared" si="41"/>
        <v>4193035</v>
      </c>
      <c r="I313" s="283">
        <f>D313-E313-F313</f>
        <v>0</v>
      </c>
      <c r="J313" s="283">
        <f t="shared" ref="J313:K320" si="42">I313</f>
        <v>0</v>
      </c>
      <c r="K313" s="283">
        <f t="shared" si="42"/>
        <v>0</v>
      </c>
      <c r="L313" s="283">
        <f t="shared" ref="L313:L324" si="43">H313-J313</f>
        <v>4193035</v>
      </c>
    </row>
    <row r="314" spans="1:13" ht="26.25" customHeight="1" thickBot="1" x14ac:dyDescent="0.3">
      <c r="A314" s="147">
        <f t="shared" si="37"/>
        <v>2110</v>
      </c>
      <c r="B314" s="74" t="str">
        <f t="shared" si="38"/>
        <v>Оплата праці</v>
      </c>
      <c r="C314" s="253">
        <f t="shared" si="39"/>
        <v>3396873</v>
      </c>
      <c r="D314" s="263"/>
      <c r="E314" s="253"/>
      <c r="F314" s="253"/>
      <c r="G314" s="263">
        <f t="shared" si="40"/>
        <v>3396873</v>
      </c>
      <c r="H314" s="310">
        <f t="shared" si="41"/>
        <v>3436914</v>
      </c>
      <c r="I314" s="310"/>
      <c r="J314" s="310"/>
      <c r="K314" s="310"/>
      <c r="L314" s="310">
        <f t="shared" si="43"/>
        <v>3436914</v>
      </c>
    </row>
    <row r="315" spans="1:13" ht="34.5" customHeight="1" thickBot="1" x14ac:dyDescent="0.3">
      <c r="A315" s="147">
        <f t="shared" si="37"/>
        <v>2120</v>
      </c>
      <c r="B315" s="74" t="str">
        <f t="shared" si="38"/>
        <v>Нарахування на заробітну плату</v>
      </c>
      <c r="C315" s="253">
        <f t="shared" si="39"/>
        <v>747312</v>
      </c>
      <c r="D315" s="263"/>
      <c r="E315" s="253"/>
      <c r="F315" s="253"/>
      <c r="G315" s="263">
        <f t="shared" si="40"/>
        <v>747312</v>
      </c>
      <c r="H315" s="310">
        <f t="shared" si="41"/>
        <v>756121</v>
      </c>
      <c r="I315" s="310"/>
      <c r="J315" s="310"/>
      <c r="K315" s="310"/>
      <c r="L315" s="310">
        <f t="shared" si="43"/>
        <v>756121</v>
      </c>
    </row>
    <row r="316" spans="1:13" s="81" customFormat="1" ht="28.5" customHeight="1" thickBot="1" x14ac:dyDescent="0.3">
      <c r="A316" s="161">
        <f t="shared" si="37"/>
        <v>2200</v>
      </c>
      <c r="B316" s="73" t="str">
        <f t="shared" si="38"/>
        <v>Використання товарів і послуг</v>
      </c>
      <c r="C316" s="258">
        <f t="shared" si="39"/>
        <v>640962</v>
      </c>
      <c r="D316" s="257">
        <f>F294</f>
        <v>0</v>
      </c>
      <c r="E316" s="258">
        <f>D316</f>
        <v>0</v>
      </c>
      <c r="F316" s="258">
        <v>0</v>
      </c>
      <c r="G316" s="257">
        <f t="shared" si="40"/>
        <v>640962</v>
      </c>
      <c r="H316" s="283">
        <f t="shared" si="41"/>
        <v>759245</v>
      </c>
      <c r="I316" s="283">
        <f>D316-E316-F316</f>
        <v>0</v>
      </c>
      <c r="J316" s="283">
        <f t="shared" si="42"/>
        <v>0</v>
      </c>
      <c r="K316" s="283">
        <f t="shared" si="42"/>
        <v>0</v>
      </c>
      <c r="L316" s="283">
        <f t="shared" si="43"/>
        <v>759245</v>
      </c>
    </row>
    <row r="317" spans="1:13" ht="36" customHeight="1" thickBot="1" x14ac:dyDescent="0.3">
      <c r="A317" s="147">
        <f t="shared" si="37"/>
        <v>2210</v>
      </c>
      <c r="B317" s="74" t="str">
        <f t="shared" si="38"/>
        <v>Предмети, матеріали, обладнання та інвентар</v>
      </c>
      <c r="C317" s="253">
        <f t="shared" si="39"/>
        <v>298554</v>
      </c>
      <c r="D317" s="263">
        <f>F295</f>
        <v>0</v>
      </c>
      <c r="E317" s="253">
        <f>D317</f>
        <v>0</v>
      </c>
      <c r="F317" s="253"/>
      <c r="G317" s="263">
        <f t="shared" si="40"/>
        <v>298554</v>
      </c>
      <c r="H317" s="310">
        <f t="shared" si="41"/>
        <v>323436</v>
      </c>
      <c r="I317" s="310"/>
      <c r="J317" s="310"/>
      <c r="K317" s="310"/>
      <c r="L317" s="310">
        <f t="shared" si="43"/>
        <v>323436</v>
      </c>
    </row>
    <row r="318" spans="1:13" ht="29.25" customHeight="1" thickBot="1" x14ac:dyDescent="0.3">
      <c r="A318" s="147">
        <f t="shared" si="37"/>
        <v>2240</v>
      </c>
      <c r="B318" s="74" t="str">
        <f t="shared" si="38"/>
        <v>Оплата послуг (крім комунальних)</v>
      </c>
      <c r="C318" s="253">
        <f t="shared" si="39"/>
        <v>255000</v>
      </c>
      <c r="D318" s="263">
        <f>F296</f>
        <v>0</v>
      </c>
      <c r="E318" s="253">
        <f>D318</f>
        <v>0</v>
      </c>
      <c r="F318" s="253"/>
      <c r="G318" s="263">
        <f t="shared" si="40"/>
        <v>255000</v>
      </c>
      <c r="H318" s="310">
        <f t="shared" si="41"/>
        <v>270035</v>
      </c>
      <c r="I318" s="310"/>
      <c r="J318" s="310"/>
      <c r="K318" s="310"/>
      <c r="L318" s="310">
        <f t="shared" si="43"/>
        <v>270035</v>
      </c>
    </row>
    <row r="319" spans="1:13" ht="22.5" customHeight="1" thickBot="1" x14ac:dyDescent="0.3">
      <c r="A319" s="147">
        <f t="shared" si="37"/>
        <v>2250</v>
      </c>
      <c r="B319" s="74" t="str">
        <f t="shared" si="38"/>
        <v>Видатки на відрядження</v>
      </c>
      <c r="C319" s="253">
        <f t="shared" si="39"/>
        <v>5969</v>
      </c>
      <c r="D319" s="263"/>
      <c r="E319" s="253"/>
      <c r="F319" s="253"/>
      <c r="G319" s="263">
        <f t="shared" si="40"/>
        <v>5969</v>
      </c>
      <c r="H319" s="310">
        <f t="shared" si="41"/>
        <v>10000</v>
      </c>
      <c r="I319" s="310"/>
      <c r="J319" s="310"/>
      <c r="K319" s="310"/>
      <c r="L319" s="310">
        <f t="shared" si="43"/>
        <v>10000</v>
      </c>
    </row>
    <row r="320" spans="1:13" s="81" customFormat="1" ht="30.75" customHeight="1" thickBot="1" x14ac:dyDescent="0.3">
      <c r="A320" s="161">
        <f t="shared" si="37"/>
        <v>2270</v>
      </c>
      <c r="B320" s="73" t="str">
        <f t="shared" si="38"/>
        <v>Оплата комунальних послуг та енергоносіїв</v>
      </c>
      <c r="C320" s="258">
        <f t="shared" si="39"/>
        <v>71439</v>
      </c>
      <c r="D320" s="257">
        <f>F298</f>
        <v>0</v>
      </c>
      <c r="E320" s="258">
        <v>0</v>
      </c>
      <c r="F320" s="258">
        <v>0</v>
      </c>
      <c r="G320" s="257">
        <f t="shared" si="40"/>
        <v>71439</v>
      </c>
      <c r="H320" s="283">
        <f t="shared" si="41"/>
        <v>146658</v>
      </c>
      <c r="I320" s="283">
        <f>D320-E320-F320</f>
        <v>0</v>
      </c>
      <c r="J320" s="283">
        <f t="shared" si="42"/>
        <v>0</v>
      </c>
      <c r="K320" s="283">
        <f t="shared" si="42"/>
        <v>0</v>
      </c>
      <c r="L320" s="283">
        <f t="shared" si="43"/>
        <v>146658</v>
      </c>
    </row>
    <row r="321" spans="1:12" ht="21.75" customHeight="1" thickBot="1" x14ac:dyDescent="0.3">
      <c r="A321" s="147">
        <f t="shared" si="37"/>
        <v>2271</v>
      </c>
      <c r="B321" s="74" t="str">
        <f t="shared" si="38"/>
        <v>Оплата теплопостачання</v>
      </c>
      <c r="C321" s="253">
        <f t="shared" si="39"/>
        <v>33821</v>
      </c>
      <c r="D321" s="263"/>
      <c r="E321" s="253"/>
      <c r="F321" s="253"/>
      <c r="G321" s="263">
        <f t="shared" si="40"/>
        <v>33821</v>
      </c>
      <c r="H321" s="310">
        <f t="shared" si="41"/>
        <v>88623</v>
      </c>
      <c r="I321" s="310"/>
      <c r="J321" s="310"/>
      <c r="K321" s="310"/>
      <c r="L321" s="310">
        <f t="shared" si="43"/>
        <v>88623</v>
      </c>
    </row>
    <row r="322" spans="1:12" ht="30.75" customHeight="1" thickBot="1" x14ac:dyDescent="0.3">
      <c r="A322" s="147">
        <f t="shared" si="37"/>
        <v>2272</v>
      </c>
      <c r="B322" s="74" t="str">
        <f t="shared" si="38"/>
        <v>Оплата водопостачання і водовідведення</v>
      </c>
      <c r="C322" s="253">
        <f t="shared" si="39"/>
        <v>1770</v>
      </c>
      <c r="D322" s="263"/>
      <c r="E322" s="253"/>
      <c r="F322" s="253"/>
      <c r="G322" s="263">
        <f t="shared" si="40"/>
        <v>1770</v>
      </c>
      <c r="H322" s="310">
        <f t="shared" si="41"/>
        <v>1880</v>
      </c>
      <c r="I322" s="310"/>
      <c r="J322" s="310"/>
      <c r="K322" s="310"/>
      <c r="L322" s="310">
        <f t="shared" si="43"/>
        <v>1880</v>
      </c>
    </row>
    <row r="323" spans="1:12" ht="22.5" customHeight="1" thickBot="1" x14ac:dyDescent="0.3">
      <c r="A323" s="147">
        <f t="shared" si="37"/>
        <v>2273</v>
      </c>
      <c r="B323" s="74" t="str">
        <f t="shared" si="38"/>
        <v>Оплата електроенергії</v>
      </c>
      <c r="C323" s="253">
        <f t="shared" si="39"/>
        <v>35848</v>
      </c>
      <c r="D323" s="263"/>
      <c r="E323" s="253"/>
      <c r="F323" s="253"/>
      <c r="G323" s="263">
        <f t="shared" si="40"/>
        <v>35848</v>
      </c>
      <c r="H323" s="310">
        <f t="shared" si="41"/>
        <v>56155</v>
      </c>
      <c r="I323" s="310"/>
      <c r="J323" s="310"/>
      <c r="K323" s="310"/>
      <c r="L323" s="310">
        <f t="shared" si="43"/>
        <v>56155</v>
      </c>
    </row>
    <row r="324" spans="1:12" ht="60" customHeight="1" thickBot="1" x14ac:dyDescent="0.3">
      <c r="A324" s="147">
        <v>2282</v>
      </c>
      <c r="B324" s="74" t="str">
        <f t="shared" si="38"/>
        <v>Окремі заходи по реалізації державних (регіональних) програм, не віднесені до заходів розвитку</v>
      </c>
      <c r="C324" s="253">
        <f t="shared" si="39"/>
        <v>10000</v>
      </c>
      <c r="D324" s="263"/>
      <c r="E324" s="253"/>
      <c r="F324" s="253"/>
      <c r="G324" s="263">
        <f t="shared" si="40"/>
        <v>10000</v>
      </c>
      <c r="H324" s="310">
        <f t="shared" si="41"/>
        <v>9116</v>
      </c>
      <c r="I324" s="310"/>
      <c r="J324" s="310"/>
      <c r="K324" s="310"/>
      <c r="L324" s="310">
        <f t="shared" si="43"/>
        <v>9116</v>
      </c>
    </row>
    <row r="325" spans="1:12" s="81" customFormat="1" ht="27.75" customHeight="1" thickBot="1" x14ac:dyDescent="0.3">
      <c r="A325" s="161">
        <f>A124</f>
        <v>2800</v>
      </c>
      <c r="B325" s="73" t="str">
        <f t="shared" si="38"/>
        <v>Інші поточні видатки</v>
      </c>
      <c r="C325" s="258">
        <f t="shared" si="39"/>
        <v>10</v>
      </c>
      <c r="D325" s="257"/>
      <c r="E325" s="258"/>
      <c r="F325" s="258"/>
      <c r="G325" s="257">
        <f t="shared" si="40"/>
        <v>10</v>
      </c>
      <c r="H325" s="283">
        <v>10</v>
      </c>
      <c r="I325" s="283"/>
      <c r="J325" s="283"/>
      <c r="K325" s="283"/>
      <c r="L325" s="283">
        <v>10</v>
      </c>
    </row>
    <row r="326" spans="1:12" s="82" customFormat="1" ht="22.5" customHeight="1" thickBot="1" x14ac:dyDescent="0.3">
      <c r="A326" s="159"/>
      <c r="B326" s="67" t="s">
        <v>5</v>
      </c>
      <c r="C326" s="255">
        <f>C313+C316+C325</f>
        <v>4785157</v>
      </c>
      <c r="D326" s="255">
        <f t="shared" ref="D326:L326" si="44">D313+D316+D325</f>
        <v>0</v>
      </c>
      <c r="E326" s="255">
        <f t="shared" si="44"/>
        <v>0</v>
      </c>
      <c r="F326" s="255">
        <f t="shared" si="44"/>
        <v>0</v>
      </c>
      <c r="G326" s="255">
        <f>G313+G316+G325</f>
        <v>4785157</v>
      </c>
      <c r="H326" s="154">
        <f>H313+H316+H325</f>
        <v>4952290</v>
      </c>
      <c r="I326" s="154">
        <f t="shared" si="44"/>
        <v>0</v>
      </c>
      <c r="J326" s="154">
        <f t="shared" si="44"/>
        <v>0</v>
      </c>
      <c r="K326" s="154">
        <f t="shared" si="44"/>
        <v>0</v>
      </c>
      <c r="L326" s="154">
        <f t="shared" si="44"/>
        <v>4952290</v>
      </c>
    </row>
    <row r="327" spans="1:12" s="164" customFormat="1" ht="31.5" customHeight="1" x14ac:dyDescent="0.25">
      <c r="A327" s="162"/>
      <c r="B327" s="162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</row>
    <row r="328" spans="1:12" ht="31.5" customHeight="1" x14ac:dyDescent="0.25">
      <c r="A328" s="375" t="s">
        <v>213</v>
      </c>
      <c r="B328" s="375"/>
      <c r="C328" s="375"/>
      <c r="D328" s="375"/>
      <c r="E328" s="375"/>
      <c r="F328" s="375"/>
      <c r="G328" s="375"/>
      <c r="H328" s="375"/>
      <c r="I328" s="375"/>
      <c r="J328" s="375"/>
      <c r="K328" s="375"/>
    </row>
    <row r="329" spans="1:12" ht="12.75" customHeight="1" x14ac:dyDescent="0.25">
      <c r="A329" s="361" t="s">
        <v>109</v>
      </c>
      <c r="B329" s="361"/>
      <c r="C329" s="361"/>
      <c r="D329" s="361"/>
      <c r="E329" s="361"/>
      <c r="F329" s="361"/>
      <c r="G329" s="361"/>
      <c r="H329" s="361"/>
      <c r="I329" s="361"/>
      <c r="J329" s="121"/>
    </row>
    <row r="330" spans="1:12" ht="24" customHeight="1" x14ac:dyDescent="0.25">
      <c r="A330" s="363" t="s">
        <v>150</v>
      </c>
      <c r="B330" s="360" t="s">
        <v>0</v>
      </c>
      <c r="C330" s="360" t="s">
        <v>50</v>
      </c>
      <c r="D330" s="360" t="s">
        <v>51</v>
      </c>
      <c r="E330" s="360" t="s">
        <v>171</v>
      </c>
      <c r="F330" s="360" t="s">
        <v>214</v>
      </c>
      <c r="G330" s="360" t="s">
        <v>215</v>
      </c>
      <c r="H330" s="360" t="s">
        <v>59</v>
      </c>
      <c r="I330" s="360" t="s">
        <v>60</v>
      </c>
    </row>
    <row r="331" spans="1:12" ht="78" customHeight="1" x14ac:dyDescent="0.25">
      <c r="A331" s="363"/>
      <c r="B331" s="360"/>
      <c r="C331" s="360"/>
      <c r="D331" s="360"/>
      <c r="E331" s="360"/>
      <c r="F331" s="360"/>
      <c r="G331" s="360"/>
      <c r="H331" s="360"/>
      <c r="I331" s="360"/>
    </row>
    <row r="332" spans="1:12" ht="24.75" customHeight="1" thickBot="1" x14ac:dyDescent="0.3">
      <c r="A332" s="165">
        <v>1</v>
      </c>
      <c r="B332" s="148">
        <v>2</v>
      </c>
      <c r="C332" s="148">
        <f>B332+1</f>
        <v>3</v>
      </c>
      <c r="D332" s="148">
        <f t="shared" ref="D332:I332" si="45">C332+1</f>
        <v>4</v>
      </c>
      <c r="E332" s="148">
        <f t="shared" si="45"/>
        <v>5</v>
      </c>
      <c r="F332" s="148">
        <f t="shared" si="45"/>
        <v>6</v>
      </c>
      <c r="G332" s="148">
        <f t="shared" si="45"/>
        <v>7</v>
      </c>
      <c r="H332" s="148">
        <f t="shared" si="45"/>
        <v>8</v>
      </c>
      <c r="I332" s="148">
        <f t="shared" si="45"/>
        <v>9</v>
      </c>
    </row>
    <row r="333" spans="1:12" ht="24" customHeight="1" thickBot="1" x14ac:dyDescent="0.3">
      <c r="A333" s="159">
        <f t="shared" ref="A333:B346" si="46">A75</f>
        <v>2000</v>
      </c>
      <c r="B333" s="67" t="str">
        <f t="shared" si="46"/>
        <v>Поточні видатки</v>
      </c>
      <c r="C333" s="155">
        <f>C290</f>
        <v>3722103</v>
      </c>
      <c r="D333" s="155">
        <f t="shared" ref="C333:D346" si="47">D290</f>
        <v>3722093</v>
      </c>
      <c r="E333" s="155">
        <f>E337</f>
        <v>11766</v>
      </c>
      <c r="F333" s="155">
        <f>F337</f>
        <v>1656</v>
      </c>
      <c r="G333" s="155">
        <f>G337</f>
        <v>8000</v>
      </c>
      <c r="H333" s="68"/>
      <c r="I333" s="68"/>
    </row>
    <row r="334" spans="1:12" s="81" customFormat="1" ht="43.5" customHeight="1" thickBot="1" x14ac:dyDescent="0.3">
      <c r="A334" s="161">
        <f t="shared" si="46"/>
        <v>2100</v>
      </c>
      <c r="B334" s="73" t="str">
        <f t="shared" si="46"/>
        <v>Оплата праці і нарахування на заробітну плату</v>
      </c>
      <c r="C334" s="257">
        <f t="shared" si="47"/>
        <v>3400247</v>
      </c>
      <c r="D334" s="257">
        <f t="shared" si="47"/>
        <v>3400245</v>
      </c>
      <c r="E334" s="214"/>
      <c r="F334" s="214"/>
      <c r="G334" s="214"/>
      <c r="H334" s="230"/>
      <c r="I334" s="75"/>
    </row>
    <row r="335" spans="1:12" ht="20.25" customHeight="1" thickBot="1" x14ac:dyDescent="0.3">
      <c r="A335" s="147">
        <f t="shared" si="46"/>
        <v>2110</v>
      </c>
      <c r="B335" s="74" t="str">
        <f t="shared" si="46"/>
        <v>Оплата праці</v>
      </c>
      <c r="C335" s="263">
        <f>C292</f>
        <v>2858643</v>
      </c>
      <c r="D335" s="263">
        <f t="shared" si="47"/>
        <v>2858642</v>
      </c>
      <c r="E335" s="212"/>
      <c r="F335" s="212"/>
      <c r="G335" s="212"/>
      <c r="H335" s="231"/>
      <c r="I335" s="54"/>
    </row>
    <row r="336" spans="1:12" ht="33" customHeight="1" thickBot="1" x14ac:dyDescent="0.3">
      <c r="A336" s="147">
        <f t="shared" si="46"/>
        <v>2120</v>
      </c>
      <c r="B336" s="74" t="str">
        <f t="shared" si="46"/>
        <v>Нарахування на заробітну плату</v>
      </c>
      <c r="C336" s="263">
        <f>C293</f>
        <v>541604</v>
      </c>
      <c r="D336" s="263">
        <f t="shared" si="47"/>
        <v>541603</v>
      </c>
      <c r="E336" s="212"/>
      <c r="F336" s="212"/>
      <c r="G336" s="212"/>
      <c r="H336" s="231"/>
      <c r="I336" s="54"/>
    </row>
    <row r="337" spans="1:20" s="81" customFormat="1" ht="30.75" customHeight="1" thickBot="1" x14ac:dyDescent="0.3">
      <c r="A337" s="161">
        <f t="shared" si="46"/>
        <v>2200</v>
      </c>
      <c r="B337" s="73" t="str">
        <f t="shared" si="46"/>
        <v>Використання товарів і послуг</v>
      </c>
      <c r="C337" s="257">
        <f t="shared" si="47"/>
        <v>321856</v>
      </c>
      <c r="D337" s="257">
        <f t="shared" si="47"/>
        <v>321848</v>
      </c>
      <c r="E337" s="258">
        <f>E338</f>
        <v>11766</v>
      </c>
      <c r="F337" s="258">
        <f>F338</f>
        <v>1656</v>
      </c>
      <c r="G337" s="258">
        <f>G338</f>
        <v>8000</v>
      </c>
      <c r="H337" s="280"/>
      <c r="I337" s="75"/>
    </row>
    <row r="338" spans="1:20" ht="74.25" customHeight="1" thickBot="1" x14ac:dyDescent="0.3">
      <c r="A338" s="147">
        <f t="shared" si="46"/>
        <v>2210</v>
      </c>
      <c r="B338" s="74" t="str">
        <f t="shared" si="46"/>
        <v>Предмети, матеріали, обладнання та інвентар</v>
      </c>
      <c r="C338" s="263">
        <f>C295</f>
        <v>183870</v>
      </c>
      <c r="D338" s="263">
        <f t="shared" si="47"/>
        <v>183869</v>
      </c>
      <c r="E338" s="253">
        <v>11766</v>
      </c>
      <c r="F338" s="253">
        <v>1656</v>
      </c>
      <c r="G338" s="253">
        <v>8000</v>
      </c>
      <c r="H338" s="281" t="s">
        <v>101</v>
      </c>
      <c r="I338" s="54"/>
    </row>
    <row r="339" spans="1:20" ht="36.75" customHeight="1" thickBot="1" x14ac:dyDescent="0.3">
      <c r="A339" s="147">
        <f t="shared" si="46"/>
        <v>2240</v>
      </c>
      <c r="B339" s="74" t="str">
        <f t="shared" si="46"/>
        <v>Оплата послуг (крім комунальних)</v>
      </c>
      <c r="C339" s="263">
        <f>C296</f>
        <v>71163</v>
      </c>
      <c r="D339" s="263">
        <f t="shared" si="47"/>
        <v>71159</v>
      </c>
      <c r="E339" s="212"/>
      <c r="F339" s="212"/>
      <c r="G339" s="212"/>
      <c r="H339" s="231"/>
      <c r="I339" s="54"/>
    </row>
    <row r="340" spans="1:20" ht="20.25" customHeight="1" thickBot="1" x14ac:dyDescent="0.3">
      <c r="A340" s="147">
        <f t="shared" si="46"/>
        <v>2250</v>
      </c>
      <c r="B340" s="74" t="str">
        <f t="shared" si="46"/>
        <v>Видатки на відрядження</v>
      </c>
      <c r="C340" s="263">
        <f>C297</f>
        <v>0</v>
      </c>
      <c r="D340" s="263">
        <f t="shared" si="47"/>
        <v>0</v>
      </c>
      <c r="E340" s="212"/>
      <c r="F340" s="212"/>
      <c r="G340" s="212"/>
      <c r="H340" s="231"/>
      <c r="I340" s="54"/>
    </row>
    <row r="341" spans="1:20" s="81" customFormat="1" ht="30.75" customHeight="1" thickBot="1" x14ac:dyDescent="0.3">
      <c r="A341" s="161">
        <f t="shared" si="46"/>
        <v>2270</v>
      </c>
      <c r="B341" s="73" t="str">
        <f t="shared" si="46"/>
        <v>Оплата комунальних послуг та енергоносіїв</v>
      </c>
      <c r="C341" s="257">
        <f t="shared" si="47"/>
        <v>57023</v>
      </c>
      <c r="D341" s="257">
        <f t="shared" si="47"/>
        <v>57020</v>
      </c>
      <c r="E341" s="214"/>
      <c r="F341" s="214"/>
      <c r="G341" s="214"/>
      <c r="H341" s="230"/>
      <c r="I341" s="75"/>
    </row>
    <row r="342" spans="1:20" ht="22.5" customHeight="1" thickBot="1" x14ac:dyDescent="0.3">
      <c r="A342" s="147">
        <f t="shared" si="46"/>
        <v>2271</v>
      </c>
      <c r="B342" s="74" t="str">
        <f t="shared" si="46"/>
        <v>Оплата теплопостачання</v>
      </c>
      <c r="C342" s="263">
        <f t="shared" si="47"/>
        <v>25398</v>
      </c>
      <c r="D342" s="263">
        <f t="shared" si="47"/>
        <v>25397</v>
      </c>
      <c r="E342" s="212"/>
      <c r="F342" s="212"/>
      <c r="G342" s="212"/>
      <c r="H342" s="231"/>
      <c r="I342" s="54"/>
    </row>
    <row r="343" spans="1:20" ht="31.5" customHeight="1" thickBot="1" x14ac:dyDescent="0.3">
      <c r="A343" s="147">
        <f t="shared" si="46"/>
        <v>2272</v>
      </c>
      <c r="B343" s="74" t="str">
        <f t="shared" si="46"/>
        <v>Оплата водопостачання і водовідведення</v>
      </c>
      <c r="C343" s="263">
        <f t="shared" si="47"/>
        <v>1740</v>
      </c>
      <c r="D343" s="263">
        <f t="shared" si="47"/>
        <v>1739</v>
      </c>
      <c r="E343" s="212"/>
      <c r="F343" s="212"/>
      <c r="G343" s="212"/>
      <c r="H343" s="231"/>
      <c r="I343" s="54"/>
    </row>
    <row r="344" spans="1:20" ht="21.75" customHeight="1" thickBot="1" x14ac:dyDescent="0.3">
      <c r="A344" s="147">
        <f t="shared" si="46"/>
        <v>2273</v>
      </c>
      <c r="B344" s="74" t="str">
        <f t="shared" si="46"/>
        <v>Оплата електроенергії</v>
      </c>
      <c r="C344" s="263">
        <f t="shared" si="47"/>
        <v>29885</v>
      </c>
      <c r="D344" s="263">
        <f t="shared" si="47"/>
        <v>29884</v>
      </c>
      <c r="E344" s="212"/>
      <c r="F344" s="212"/>
      <c r="G344" s="212"/>
      <c r="H344" s="231"/>
      <c r="I344" s="54"/>
    </row>
    <row r="345" spans="1:20" ht="54" customHeight="1" thickBot="1" x14ac:dyDescent="0.3">
      <c r="A345" s="147">
        <f t="shared" si="46"/>
        <v>2282</v>
      </c>
      <c r="B345" s="74" t="str">
        <f t="shared" si="46"/>
        <v>Окремі заходи по реалізації державних (регіональних) програм, не віднесені до заходів розвитку</v>
      </c>
      <c r="C345" s="263">
        <f t="shared" si="47"/>
        <v>9800</v>
      </c>
      <c r="D345" s="263">
        <f t="shared" si="47"/>
        <v>9800</v>
      </c>
      <c r="E345" s="212"/>
      <c r="F345" s="212"/>
      <c r="G345" s="212"/>
      <c r="H345" s="231"/>
      <c r="I345" s="54"/>
    </row>
    <row r="346" spans="1:20" s="81" customFormat="1" ht="28.5" customHeight="1" thickBot="1" x14ac:dyDescent="0.3">
      <c r="A346" s="161">
        <f t="shared" si="46"/>
        <v>2800</v>
      </c>
      <c r="B346" s="73" t="str">
        <f t="shared" si="46"/>
        <v>Інші поточні видатки</v>
      </c>
      <c r="C346" s="257">
        <f t="shared" si="47"/>
        <v>0</v>
      </c>
      <c r="D346" s="257">
        <f t="shared" si="47"/>
        <v>0</v>
      </c>
      <c r="E346" s="214"/>
      <c r="F346" s="214"/>
      <c r="G346" s="214"/>
      <c r="H346" s="230"/>
      <c r="I346" s="75"/>
    </row>
    <row r="347" spans="1:20" s="84" customFormat="1" ht="22.5" customHeight="1" thickBot="1" x14ac:dyDescent="0.3">
      <c r="A347" s="159"/>
      <c r="B347" s="69" t="s">
        <v>5</v>
      </c>
      <c r="C347" s="255">
        <f>C333</f>
        <v>3722103</v>
      </c>
      <c r="D347" s="255">
        <f>D333</f>
        <v>3722093</v>
      </c>
      <c r="E347" s="255">
        <f t="shared" ref="E347:G347" si="48">E333</f>
        <v>11766</v>
      </c>
      <c r="F347" s="255">
        <f t="shared" si="48"/>
        <v>1656</v>
      </c>
      <c r="G347" s="255">
        <f t="shared" si="48"/>
        <v>8000</v>
      </c>
      <c r="H347" s="232"/>
      <c r="I347" s="67"/>
      <c r="J347" s="314"/>
      <c r="K347" s="315"/>
      <c r="L347" s="315"/>
      <c r="M347" s="315"/>
      <c r="N347" s="315"/>
      <c r="O347" s="315"/>
      <c r="P347" s="315"/>
      <c r="Q347" s="315"/>
      <c r="R347" s="315"/>
      <c r="S347" s="315"/>
      <c r="T347" s="315"/>
    </row>
    <row r="348" spans="1:20" x14ac:dyDescent="0.25">
      <c r="A348" s="47"/>
    </row>
    <row r="349" spans="1:20" ht="21.75" customHeight="1" x14ac:dyDescent="0.25">
      <c r="A349" s="329" t="s">
        <v>216</v>
      </c>
      <c r="B349" s="329"/>
      <c r="C349" s="329"/>
      <c r="D349" s="329"/>
      <c r="E349" s="329"/>
      <c r="F349" s="329"/>
      <c r="G349" s="329"/>
      <c r="H349" s="329"/>
      <c r="I349" s="329"/>
      <c r="J349" s="329"/>
      <c r="K349" s="329"/>
    </row>
    <row r="350" spans="1:20" ht="0.75" customHeight="1" x14ac:dyDescent="0.25">
      <c r="A350" s="47"/>
    </row>
    <row r="351" spans="1:20" x14ac:dyDescent="0.25">
      <c r="A351" s="47"/>
    </row>
    <row r="352" spans="1:20" ht="33" customHeight="1" x14ac:dyDescent="0.25">
      <c r="A352" s="426" t="s">
        <v>233</v>
      </c>
      <c r="B352" s="426"/>
      <c r="C352" s="426"/>
      <c r="D352" s="426"/>
      <c r="E352" s="426"/>
      <c r="F352" s="426"/>
      <c r="G352" s="426"/>
      <c r="H352" s="426"/>
      <c r="I352" s="426"/>
      <c r="J352" s="426"/>
      <c r="K352" s="426"/>
    </row>
    <row r="353" spans="1:13" ht="10.5" customHeight="1" x14ac:dyDescent="0.25">
      <c r="A353" s="29"/>
    </row>
    <row r="354" spans="1:13" ht="34.5" customHeight="1" x14ac:dyDescent="0.25">
      <c r="A354" s="329" t="s">
        <v>217</v>
      </c>
      <c r="B354" s="329"/>
      <c r="C354" s="329"/>
      <c r="D354" s="329"/>
      <c r="E354" s="329"/>
      <c r="F354" s="329"/>
      <c r="G354" s="329"/>
      <c r="H354" s="329"/>
      <c r="I354" s="329"/>
      <c r="J354" s="329"/>
      <c r="K354" s="329"/>
      <c r="L354" s="329"/>
      <c r="M354" s="329"/>
    </row>
    <row r="355" spans="1:13" ht="33.75" customHeight="1" x14ac:dyDescent="0.25">
      <c r="A355" s="425" t="s">
        <v>234</v>
      </c>
      <c r="B355" s="425"/>
      <c r="C355" s="425"/>
      <c r="D355" s="425"/>
      <c r="E355" s="425"/>
      <c r="F355" s="425"/>
      <c r="G355" s="425"/>
      <c r="H355" s="425"/>
      <c r="I355" s="425"/>
      <c r="J355" s="425"/>
      <c r="K355" s="425"/>
      <c r="L355" s="113"/>
      <c r="M355" s="113"/>
    </row>
    <row r="356" spans="1:13" x14ac:dyDescent="0.25">
      <c r="A356" s="51" t="s">
        <v>30</v>
      </c>
    </row>
    <row r="357" spans="1:13" ht="24" customHeight="1" x14ac:dyDescent="0.25">
      <c r="A357" s="322" t="s">
        <v>218</v>
      </c>
      <c r="B357" s="322"/>
      <c r="C357" s="23"/>
      <c r="D357" s="322" t="s">
        <v>131</v>
      </c>
      <c r="E357" s="322"/>
      <c r="F357" s="22"/>
      <c r="G357" s="323" t="s">
        <v>147</v>
      </c>
      <c r="H357" s="323"/>
    </row>
    <row r="358" spans="1:13" ht="18.75" customHeight="1" x14ac:dyDescent="0.25">
      <c r="A358" s="325"/>
      <c r="B358" s="326"/>
      <c r="C358" s="326"/>
      <c r="D358" s="324" t="s">
        <v>6</v>
      </c>
      <c r="E358" s="324"/>
      <c r="F358" s="24"/>
      <c r="G358" s="324" t="s">
        <v>7</v>
      </c>
      <c r="H358" s="324"/>
    </row>
    <row r="359" spans="1:13" ht="15" customHeight="1" x14ac:dyDescent="0.25">
      <c r="A359" s="325"/>
      <c r="B359" s="326"/>
      <c r="C359" s="326"/>
      <c r="D359" s="324"/>
      <c r="E359" s="324"/>
      <c r="F359" s="24"/>
      <c r="G359" s="324"/>
      <c r="H359" s="324"/>
    </row>
    <row r="360" spans="1:13" ht="22.5" customHeight="1" x14ac:dyDescent="0.25">
      <c r="A360" s="327" t="s">
        <v>100</v>
      </c>
      <c r="B360" s="327"/>
      <c r="C360" s="16"/>
      <c r="D360" s="322" t="s">
        <v>132</v>
      </c>
      <c r="E360" s="322"/>
      <c r="F360" s="22"/>
      <c r="G360" s="323" t="s">
        <v>82</v>
      </c>
      <c r="H360" s="323"/>
    </row>
    <row r="361" spans="1:13" ht="15.75" customHeight="1" x14ac:dyDescent="0.25">
      <c r="A361" s="15"/>
      <c r="B361" s="17"/>
      <c r="C361" s="17"/>
      <c r="D361" s="324" t="s">
        <v>6</v>
      </c>
      <c r="E361" s="324"/>
      <c r="F361" s="24"/>
      <c r="G361" s="324" t="s">
        <v>7</v>
      </c>
      <c r="H361" s="324"/>
    </row>
    <row r="362" spans="1:13" ht="15" customHeight="1" x14ac:dyDescent="0.25">
      <c r="A362" s="13"/>
      <c r="D362" s="324"/>
      <c r="E362" s="324"/>
      <c r="F362" s="24"/>
      <c r="G362" s="324"/>
      <c r="H362" s="324"/>
    </row>
    <row r="363" spans="1:13" x14ac:dyDescent="0.25">
      <c r="A363" s="13"/>
    </row>
    <row r="364" spans="1:13" x14ac:dyDescent="0.25">
      <c r="A364" s="13"/>
    </row>
    <row r="365" spans="1:13" ht="54" customHeight="1" x14ac:dyDescent="0.3">
      <c r="A365" s="321" t="s">
        <v>11</v>
      </c>
      <c r="B365" s="321"/>
      <c r="C365" s="321"/>
      <c r="D365" s="321"/>
      <c r="E365" s="88"/>
      <c r="F365" s="88"/>
      <c r="G365" s="89" t="s">
        <v>12</v>
      </c>
      <c r="H365" s="88"/>
    </row>
    <row r="366" spans="1:13" ht="18" x14ac:dyDescent="0.25">
      <c r="A366" s="28"/>
    </row>
  </sheetData>
  <mergeCells count="281">
    <mergeCell ref="C330:C331"/>
    <mergeCell ref="B330:B331"/>
    <mergeCell ref="A283:K283"/>
    <mergeCell ref="A282:N282"/>
    <mergeCell ref="A365:D365"/>
    <mergeCell ref="A355:K355"/>
    <mergeCell ref="A352:K352"/>
    <mergeCell ref="D357:E357"/>
    <mergeCell ref="G357:H357"/>
    <mergeCell ref="A285:K285"/>
    <mergeCell ref="A307:L307"/>
    <mergeCell ref="I330:I331"/>
    <mergeCell ref="H330:H331"/>
    <mergeCell ref="E330:E331"/>
    <mergeCell ref="D330:D331"/>
    <mergeCell ref="D361:E362"/>
    <mergeCell ref="G361:H362"/>
    <mergeCell ref="A349:K349"/>
    <mergeCell ref="A354:M354"/>
    <mergeCell ref="A358:A359"/>
    <mergeCell ref="B358:B359"/>
    <mergeCell ref="C358:C359"/>
    <mergeCell ref="A357:B357"/>
    <mergeCell ref="F330:F331"/>
    <mergeCell ref="D273:D274"/>
    <mergeCell ref="A275:B275"/>
    <mergeCell ref="A276:B276"/>
    <mergeCell ref="A277:B277"/>
    <mergeCell ref="A278:B278"/>
    <mergeCell ref="A280:M281"/>
    <mergeCell ref="G287:G288"/>
    <mergeCell ref="A286:J286"/>
    <mergeCell ref="J287:J288"/>
    <mergeCell ref="H287:I287"/>
    <mergeCell ref="B218:C218"/>
    <mergeCell ref="B219:C219"/>
    <mergeCell ref="B220:C220"/>
    <mergeCell ref="D216:D217"/>
    <mergeCell ref="E216:E217"/>
    <mergeCell ref="F216:F217"/>
    <mergeCell ref="H216:H217"/>
    <mergeCell ref="J216:J217"/>
    <mergeCell ref="A271:I271"/>
    <mergeCell ref="A215:A217"/>
    <mergeCell ref="L253:L254"/>
    <mergeCell ref="A251:L251"/>
    <mergeCell ref="D263:F263"/>
    <mergeCell ref="G263:I263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A231:L231"/>
    <mergeCell ref="D252:F252"/>
    <mergeCell ref="F253:F254"/>
    <mergeCell ref="G252:I252"/>
    <mergeCell ref="A263:A265"/>
    <mergeCell ref="B263:B265"/>
    <mergeCell ref="C263:C265"/>
    <mergeCell ref="F264:F265"/>
    <mergeCell ref="I264:I265"/>
    <mergeCell ref="A262:H262"/>
    <mergeCell ref="L39:L40"/>
    <mergeCell ref="M39:M40"/>
    <mergeCell ref="A47:A48"/>
    <mergeCell ref="B47:B48"/>
    <mergeCell ref="C47:C48"/>
    <mergeCell ref="D47:D48"/>
    <mergeCell ref="E47:E48"/>
    <mergeCell ref="F47:F48"/>
    <mergeCell ref="G47:G48"/>
    <mergeCell ref="A38:A40"/>
    <mergeCell ref="B38:B40"/>
    <mergeCell ref="C38:F38"/>
    <mergeCell ref="G38:J38"/>
    <mergeCell ref="K38:N38"/>
    <mergeCell ref="D39:D40"/>
    <mergeCell ref="E39:E40"/>
    <mergeCell ref="H39:H40"/>
    <mergeCell ref="I39:I40"/>
    <mergeCell ref="N47:N48"/>
    <mergeCell ref="H47:H48"/>
    <mergeCell ref="I47:I48"/>
    <mergeCell ref="J47:J48"/>
    <mergeCell ref="K47:K48"/>
    <mergeCell ref="L47:L48"/>
    <mergeCell ref="B71:B73"/>
    <mergeCell ref="C71:F71"/>
    <mergeCell ref="G71:J71"/>
    <mergeCell ref="A64:A65"/>
    <mergeCell ref="B64:B65"/>
    <mergeCell ref="C64:C65"/>
    <mergeCell ref="D64:D65"/>
    <mergeCell ref="E64:E65"/>
    <mergeCell ref="K71:N71"/>
    <mergeCell ref="D72:D73"/>
    <mergeCell ref="E72:E73"/>
    <mergeCell ref="H72:H73"/>
    <mergeCell ref="I72:I73"/>
    <mergeCell ref="L72:L73"/>
    <mergeCell ref="M72:M73"/>
    <mergeCell ref="D154:D155"/>
    <mergeCell ref="E154:E155"/>
    <mergeCell ref="H154:H155"/>
    <mergeCell ref="I154:I155"/>
    <mergeCell ref="A143:A145"/>
    <mergeCell ref="B143:B145"/>
    <mergeCell ref="M47:M48"/>
    <mergeCell ref="F64:F65"/>
    <mergeCell ref="G64:G65"/>
    <mergeCell ref="H64:H65"/>
    <mergeCell ref="I64:I65"/>
    <mergeCell ref="J64:J65"/>
    <mergeCell ref="A53:O53"/>
    <mergeCell ref="A54:K54"/>
    <mergeCell ref="A55:A57"/>
    <mergeCell ref="B55:B57"/>
    <mergeCell ref="C55:F55"/>
    <mergeCell ref="G55:J55"/>
    <mergeCell ref="D56:D57"/>
    <mergeCell ref="E56:E57"/>
    <mergeCell ref="H56:H57"/>
    <mergeCell ref="I56:I57"/>
    <mergeCell ref="A69:L69"/>
    <mergeCell ref="A71:A73"/>
    <mergeCell ref="C133:F133"/>
    <mergeCell ref="G133:J133"/>
    <mergeCell ref="D134:D135"/>
    <mergeCell ref="E134:E135"/>
    <mergeCell ref="H134:H135"/>
    <mergeCell ref="I134:I135"/>
    <mergeCell ref="L97:L98"/>
    <mergeCell ref="M97:M98"/>
    <mergeCell ref="A107:A109"/>
    <mergeCell ref="B107:B109"/>
    <mergeCell ref="K96:N96"/>
    <mergeCell ref="D97:D98"/>
    <mergeCell ref="E97:E98"/>
    <mergeCell ref="H97:H98"/>
    <mergeCell ref="I97:I98"/>
    <mergeCell ref="A106:J106"/>
    <mergeCell ref="A132:J132"/>
    <mergeCell ref="H108:H109"/>
    <mergeCell ref="A96:A98"/>
    <mergeCell ref="B96:B98"/>
    <mergeCell ref="G96:J96"/>
    <mergeCell ref="C107:F107"/>
    <mergeCell ref="G107:J107"/>
    <mergeCell ref="D108:D109"/>
    <mergeCell ref="E108:E109"/>
    <mergeCell ref="C96:F96"/>
    <mergeCell ref="A105:O105"/>
    <mergeCell ref="P234:P235"/>
    <mergeCell ref="A252:A254"/>
    <mergeCell ref="B252:B254"/>
    <mergeCell ref="C252:C254"/>
    <mergeCell ref="O233:P233"/>
    <mergeCell ref="C234:D234"/>
    <mergeCell ref="E234:F234"/>
    <mergeCell ref="G234:H234"/>
    <mergeCell ref="I234:J234"/>
    <mergeCell ref="K234:K235"/>
    <mergeCell ref="L234:L235"/>
    <mergeCell ref="M234:M235"/>
    <mergeCell ref="N234:N235"/>
    <mergeCell ref="O234:O235"/>
    <mergeCell ref="A233:A235"/>
    <mergeCell ref="B233:B235"/>
    <mergeCell ref="C233:F233"/>
    <mergeCell ref="G233:J233"/>
    <mergeCell ref="K233:L233"/>
    <mergeCell ref="M233:N233"/>
    <mergeCell ref="A250:L250"/>
    <mergeCell ref="A249:K249"/>
    <mergeCell ref="J252:L252"/>
    <mergeCell ref="I253:I254"/>
    <mergeCell ref="A37:N37"/>
    <mergeCell ref="J309:K309"/>
    <mergeCell ref="A328:K328"/>
    <mergeCell ref="A308:A310"/>
    <mergeCell ref="B308:B310"/>
    <mergeCell ref="C308:G308"/>
    <mergeCell ref="H308:L308"/>
    <mergeCell ref="C309:C310"/>
    <mergeCell ref="D309:D310"/>
    <mergeCell ref="E309:F309"/>
    <mergeCell ref="H309:H310"/>
    <mergeCell ref="E144:E145"/>
    <mergeCell ref="H144:H145"/>
    <mergeCell ref="I144:I145"/>
    <mergeCell ref="L144:L145"/>
    <mergeCell ref="A131:O131"/>
    <mergeCell ref="A140:L140"/>
    <mergeCell ref="A70:N70"/>
    <mergeCell ref="A95:N95"/>
    <mergeCell ref="B193:H193"/>
    <mergeCell ref="A94:O94"/>
    <mergeCell ref="I108:I109"/>
    <mergeCell ref="A133:A135"/>
    <mergeCell ref="B133:B135"/>
    <mergeCell ref="A26:N26"/>
    <mergeCell ref="A28:O28"/>
    <mergeCell ref="A32:N32"/>
    <mergeCell ref="A35:N35"/>
    <mergeCell ref="A36:N36"/>
    <mergeCell ref="A1:O1"/>
    <mergeCell ref="A5:O5"/>
    <mergeCell ref="A12:O12"/>
    <mergeCell ref="F23:I23"/>
    <mergeCell ref="F22:I22"/>
    <mergeCell ref="K2:P4"/>
    <mergeCell ref="A33:N33"/>
    <mergeCell ref="A141:L141"/>
    <mergeCell ref="A142:N142"/>
    <mergeCell ref="A151:N151"/>
    <mergeCell ref="A152:J152"/>
    <mergeCell ref="A160:L160"/>
    <mergeCell ref="A161:K161"/>
    <mergeCell ref="A187:L187"/>
    <mergeCell ref="A163:A164"/>
    <mergeCell ref="B163:B164"/>
    <mergeCell ref="C163:C164"/>
    <mergeCell ref="D163:D164"/>
    <mergeCell ref="B167:J167"/>
    <mergeCell ref="E163:G163"/>
    <mergeCell ref="M144:M145"/>
    <mergeCell ref="C143:F143"/>
    <mergeCell ref="G143:J143"/>
    <mergeCell ref="K143:N143"/>
    <mergeCell ref="D144:D145"/>
    <mergeCell ref="K163:M163"/>
    <mergeCell ref="H163:J163"/>
    <mergeCell ref="A153:A155"/>
    <mergeCell ref="B153:B155"/>
    <mergeCell ref="C153:F153"/>
    <mergeCell ref="G153:J153"/>
    <mergeCell ref="L215:M215"/>
    <mergeCell ref="K216:K217"/>
    <mergeCell ref="L216:L217"/>
    <mergeCell ref="M216:M217"/>
    <mergeCell ref="D215:E215"/>
    <mergeCell ref="F215:G215"/>
    <mergeCell ref="H215:I215"/>
    <mergeCell ref="J215:K215"/>
    <mergeCell ref="D189:D190"/>
    <mergeCell ref="A214:L214"/>
    <mergeCell ref="B215:C217"/>
    <mergeCell ref="B189:B190"/>
    <mergeCell ref="C189:C190"/>
    <mergeCell ref="A189:A190"/>
    <mergeCell ref="E189:G189"/>
    <mergeCell ref="H189:J189"/>
    <mergeCell ref="G330:G331"/>
    <mergeCell ref="A329:I329"/>
    <mergeCell ref="E273:F273"/>
    <mergeCell ref="G273:H273"/>
    <mergeCell ref="D358:E359"/>
    <mergeCell ref="G358:H359"/>
    <mergeCell ref="A360:B360"/>
    <mergeCell ref="D360:E360"/>
    <mergeCell ref="G360:H360"/>
    <mergeCell ref="A287:A288"/>
    <mergeCell ref="B287:B288"/>
    <mergeCell ref="C287:C288"/>
    <mergeCell ref="D287:D288"/>
    <mergeCell ref="E287:E288"/>
    <mergeCell ref="I309:I310"/>
    <mergeCell ref="A330:A331"/>
    <mergeCell ref="A306:M306"/>
    <mergeCell ref="M273:N273"/>
    <mergeCell ref="L309:L310"/>
    <mergeCell ref="I273:J273"/>
    <mergeCell ref="K273:L273"/>
    <mergeCell ref="F287:F288"/>
    <mergeCell ref="A273:B274"/>
    <mergeCell ref="C273:C274"/>
  </mergeCells>
  <pageMargins left="0.6" right="0.3" top="0.31496062992125984" bottom="0.23622047244094491" header="0.31496062992125984" footer="0.19685039370078741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8B3F7C-2948-466D-B087-FB8FBEDC7A7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Додаток 1</vt:lpstr>
      <vt:lpstr>Додаток 2</vt:lpstr>
      <vt:lpstr>'Додаток 1'!_Toc188262779</vt:lpstr>
      <vt:lpstr>'Додаток 2'!_Toc188262780</vt:lpstr>
      <vt:lpstr>'Додаток 1'!rozdil_2_3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